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/>
  <mc:AlternateContent xmlns:mc="http://schemas.openxmlformats.org/markup-compatibility/2006">
    <mc:Choice Requires="x15">
      <x15ac:absPath xmlns:x15ac="http://schemas.microsoft.com/office/spreadsheetml/2010/11/ac" url="C:\Users\pedro.jadir\Desktop\"/>
    </mc:Choice>
  </mc:AlternateContent>
  <xr:revisionPtr revIDLastSave="0" documentId="8_{5CF3ADBE-EB92-48C7-B84A-C487CB91995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osto Diurno - Câmara" sheetId="1" r:id="rId1"/>
    <sheet name="Memória de cálculo - Encargos" sheetId="2" r:id="rId2"/>
    <sheet name="Memória de cálculo - Impostos " sheetId="3" r:id="rId3"/>
    <sheet name="Memória de cálculo - Insumos" sheetId="4" r:id="rId4"/>
    <sheet name="EPI" sheetId="5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4" i="5" l="1"/>
  <c r="G5" i="5" s="1"/>
  <c r="F4" i="5"/>
  <c r="C8" i="3"/>
  <c r="C7" i="3"/>
  <c r="C6" i="3"/>
  <c r="D13" i="3" s="1"/>
  <c r="D55" i="2"/>
  <c r="D56" i="2" s="1"/>
  <c r="D51" i="2"/>
  <c r="D50" i="2"/>
  <c r="D49" i="2"/>
  <c r="D37" i="2"/>
  <c r="D36" i="2"/>
  <c r="D35" i="2"/>
  <c r="D38" i="2" s="1"/>
  <c r="D34" i="2"/>
  <c r="D24" i="2"/>
  <c r="D23" i="2"/>
  <c r="D22" i="2"/>
  <c r="D21" i="2"/>
  <c r="D20" i="2"/>
  <c r="D19" i="2"/>
  <c r="D18" i="2"/>
  <c r="D17" i="2"/>
  <c r="D25" i="2" s="1"/>
  <c r="D14" i="2"/>
  <c r="D95" i="1"/>
  <c r="D94" i="1"/>
  <c r="D90" i="1"/>
  <c r="F83" i="1"/>
  <c r="D67" i="1"/>
  <c r="D63" i="1"/>
  <c r="D54" i="1"/>
  <c r="D40" i="1"/>
  <c r="D39" i="1"/>
  <c r="D47" i="1" s="1"/>
  <c r="D36" i="1"/>
  <c r="D57" i="1" s="1"/>
  <c r="D58" i="1" s="1"/>
  <c r="F17" i="1"/>
  <c r="F23" i="1" s="1"/>
  <c r="F16" i="1"/>
  <c r="D45" i="2" l="1"/>
  <c r="D46" i="2" s="1"/>
  <c r="D58" i="2" s="1"/>
  <c r="D69" i="1"/>
  <c r="F24" i="1"/>
  <c r="F66" i="1" l="1"/>
  <c r="F67" i="1" s="1"/>
  <c r="F32" i="1"/>
  <c r="F28" i="1"/>
  <c r="F51" i="1"/>
  <c r="F35" i="1"/>
  <c r="F46" i="1"/>
  <c r="F39" i="1"/>
  <c r="F31" i="1"/>
  <c r="F45" i="1"/>
  <c r="F30" i="1"/>
  <c r="F62" i="1"/>
  <c r="F53" i="1"/>
  <c r="F44" i="1"/>
  <c r="F29" i="1"/>
  <c r="F69" i="1"/>
  <c r="F71" i="1" s="1"/>
  <c r="F85" i="1" s="1"/>
  <c r="F61" i="1"/>
  <c r="F63" i="1" s="1"/>
  <c r="F52" i="1"/>
  <c r="F43" i="1"/>
  <c r="F42" i="1"/>
  <c r="F50" i="1"/>
  <c r="F54" i="1" s="1"/>
  <c r="F34" i="1"/>
  <c r="F40" i="1"/>
  <c r="F33" i="1"/>
  <c r="F41" i="1"/>
  <c r="F47" i="1" l="1"/>
  <c r="F57" i="1" s="1"/>
  <c r="F58" i="1" s="1"/>
  <c r="F36" i="1"/>
  <c r="F88" i="1"/>
  <c r="F89" i="1" l="1"/>
  <c r="F90" i="1" s="1"/>
  <c r="F98" i="1" l="1"/>
  <c r="F93" i="1" l="1"/>
  <c r="F92" i="1"/>
  <c r="F100" i="1"/>
  <c r="F102" i="1" s="1"/>
  <c r="F91" i="1"/>
  <c r="F94" i="1" l="1"/>
  <c r="F95" i="1"/>
</calcChain>
</file>

<file path=xl/sharedStrings.xml><?xml version="1.0" encoding="utf-8"?>
<sst xmlns="http://schemas.openxmlformats.org/spreadsheetml/2006/main" count="232" uniqueCount="188">
  <si>
    <t xml:space="preserve"> PLANILHA DE COMPOSIÇÃO DE CUSTOS E FORMAÇÃO DE PREÇOS</t>
  </si>
  <si>
    <t>Vigilância e segurança patrimonial Diurno</t>
  </si>
  <si>
    <t xml:space="preserve">PLANILHA DE COMPOSIÇÃO DE CUSTOS E FORMAÇÃO DE PREÇOS UNITÁRIOS </t>
  </si>
  <si>
    <t>IDENTIFICAÇÃO DOS SERVIÇOS</t>
  </si>
  <si>
    <t>Tipo de Serviço</t>
  </si>
  <si>
    <t>Unidade de medida</t>
  </si>
  <si>
    <t>Quantidade total a contratar (em função da unidade de medida)</t>
  </si>
  <si>
    <t xml:space="preserve">Vigilância </t>
  </si>
  <si>
    <t>mês</t>
  </si>
  <si>
    <t>I - SALÁRIO ESTIMADO DO PROFISSIONAL (R$)</t>
  </si>
  <si>
    <t>II - COMPOSIÇÃO DA REMUNERAÇÃO (R$)</t>
  </si>
  <si>
    <t>Salário-base</t>
  </si>
  <si>
    <t>Adicional de Periculosidade (30% do salário)</t>
  </si>
  <si>
    <t>Adicional assiduidade Cláusula 11º CCT</t>
  </si>
  <si>
    <t xml:space="preserve">Intrajornada 34ª da CCT </t>
  </si>
  <si>
    <t>TOTAL DA REMUNERAÇÃO (R$)</t>
  </si>
  <si>
    <t xml:space="preserve">Base </t>
  </si>
  <si>
    <t>III - ENCARGOS SOCIAIS INCIDENTES SOBRE A REMUNERAÇÃO (R$)</t>
  </si>
  <si>
    <t>GRUPO A</t>
  </si>
  <si>
    <t>A.01 INSS</t>
  </si>
  <si>
    <t>A.02 FGTS</t>
  </si>
  <si>
    <t>A.03 SESI/SESC</t>
  </si>
  <si>
    <t>A.04 SENAI/SENAC</t>
  </si>
  <si>
    <t>A.05 INCRA</t>
  </si>
  <si>
    <t>A.06 SEBRAE</t>
  </si>
  <si>
    <t>A.07 Salário Educação</t>
  </si>
  <si>
    <t>A.08 Riscos Ambientais do Trabalho – RAT x FAP</t>
  </si>
  <si>
    <t xml:space="preserve">TOTAL - GRUPO A </t>
  </si>
  <si>
    <t>GRUPO B</t>
  </si>
  <si>
    <t>B.01 13º Salário</t>
  </si>
  <si>
    <t>B.02 Férias (Incluindo 1/3 constitucional)</t>
  </si>
  <si>
    <t>B.03 Aviso Prévio Trabalhado</t>
  </si>
  <si>
    <t>B.04 Auxílio Doença</t>
  </si>
  <si>
    <t>B.05 Acidente de Trabalho</t>
  </si>
  <si>
    <t>B.06 Faltas Legais</t>
  </si>
  <si>
    <t>B.07 Férias sobre Licença Maternidade</t>
  </si>
  <si>
    <t>B.08 Licença Paternidade</t>
  </si>
  <si>
    <t>TOTAL - GRUPO B</t>
  </si>
  <si>
    <t>GRUPO C</t>
  </si>
  <si>
    <t>C.01 Aviso Prévio Indenizado</t>
  </si>
  <si>
    <t>C.02 Indenização Adicional</t>
  </si>
  <si>
    <t>C.03 Indenização (rescisão sem justa causa – multa de 40% do FGTS)</t>
  </si>
  <si>
    <t>C.04 Indenização (rescisão sem justa causa – contribuição de 10% do FGTS)</t>
  </si>
  <si>
    <t>TOTAL - GRUPO C</t>
  </si>
  <si>
    <t>GRUPO D</t>
  </si>
  <si>
    <t>D.01 Incidência dos encargos do grupo A sobre o grupo B</t>
  </si>
  <si>
    <t>TOTAL - GRUPO D</t>
  </si>
  <si>
    <t>GRUPO E</t>
  </si>
  <si>
    <t>E.01 Incidência do FGTS exclusivamente sobre o aviso prévio indenizado</t>
  </si>
  <si>
    <t>E.02 Incidência do FGTS exclusivamente sobre o período médio de afastamento superior a 15 dias motivado por acidente do trabalho</t>
  </si>
  <si>
    <t>TOTAL - GRUPO E</t>
  </si>
  <si>
    <t>GRUPO F</t>
  </si>
  <si>
    <t xml:space="preserve">F.01 Incidência dos encargos do Grupo A sobre os valores constantes da base de cálculo referente ao salário maternidade </t>
  </si>
  <si>
    <t>TOTAL - GRUPO F</t>
  </si>
  <si>
    <t>TOTAL - ENCARGOS SOCIAIS (R$)</t>
  </si>
  <si>
    <t>VALOR TOTAL DE REMUNERAÇÃO + ENCARGOS SOCIAIS (R$)</t>
  </si>
  <si>
    <t>IV - INSUMOS</t>
  </si>
  <si>
    <t>EPIs</t>
  </si>
  <si>
    <t xml:space="preserve">Auxílio alimentação </t>
  </si>
  <si>
    <t>Vale Transporte  [(15 x 4 x (R$ 5,00))]</t>
  </si>
  <si>
    <t>Desconto legal sobre transporte (máximo 6% do salário-base)</t>
  </si>
  <si>
    <t>Seguro de vida em grupo</t>
  </si>
  <si>
    <t xml:space="preserve">Depreciação e manutenção de equipamentos </t>
  </si>
  <si>
    <t xml:space="preserve">Contribuição Assistencial Patronal </t>
  </si>
  <si>
    <t xml:space="preserve">Treinamento e/ou reciclagem de pessoal </t>
  </si>
  <si>
    <t xml:space="preserve">Beneficio de Assistência ao Trabalhador </t>
  </si>
  <si>
    <t>TOTAL - INSUMOS (R$)</t>
  </si>
  <si>
    <t>VALOR TOTAL DE REMUNERAÇÃO + ENCARGOS SOCIAIS + INSUMOS (R$)</t>
  </si>
  <si>
    <t>V - LUCRO E DESPESAS INDIRETAS (LDI)</t>
  </si>
  <si>
    <t>Despesas Administrativas/Operacionais</t>
  </si>
  <si>
    <t>Lucro</t>
  </si>
  <si>
    <t>Total - Despesas Administrativas/Operacionais + Lucro</t>
  </si>
  <si>
    <t>ISSQN ou ISS</t>
  </si>
  <si>
    <t>COFINS</t>
  </si>
  <si>
    <t>PIS</t>
  </si>
  <si>
    <t>TOTAL - Impostos</t>
  </si>
  <si>
    <t>% Total - LDI</t>
  </si>
  <si>
    <t>PREÇO MENSAL PARA 1 (UM) POSTO (R$)</t>
  </si>
  <si>
    <t xml:space="preserve"> </t>
  </si>
  <si>
    <t>PREÇO MENSAL MÉDIO (R$)</t>
  </si>
  <si>
    <t>PREÇO ANUAL (R$)</t>
  </si>
  <si>
    <t>Na memória de cálculo deverão ser indicados e apresentados pela Licitante, conforme o caso:</t>
  </si>
  <si>
    <t>1 Indicação de Cláusula da Convenção coletiva e apresentação da Convenção Coletiva.</t>
  </si>
  <si>
    <t>2  Forma de obtenção do montante;</t>
  </si>
  <si>
    <t>3 Elementos componentes do custo;</t>
  </si>
  <si>
    <t>4 Percentual adotado.</t>
  </si>
  <si>
    <t>5 Apresentação da GFIP/SEFIP</t>
  </si>
  <si>
    <t xml:space="preserve">Observação 1: Este Anexo é apenas modelo referencial, devendo a licitante preencher uma planilha para o tipo de posto e efetuar as alterações que julgar necessárias, uma vez que servirão para demonstrar possíveis variações de custo/insumos no curso da execução contratual, e serão utilizadas como base em eventuais repactuações de preços, sendo de responsabilidade exclusiva da licitante dimensionar e equacionar os componentes do preço ofertado, inclusive encargos trabalhistas, sociais e tributos incidentes, não podendo alegar, posteriormente, desconhecimento de fatos ou erros no preenchimento da planilha, com fundamento para solicitar reequilíbrio econômico-financeiro da proposta/contrato. </t>
  </si>
  <si>
    <t>Observação 2 : Os tributos IRPJ e CSLL não devem integrar a planilha, independentemente de lucro real ou presumido.</t>
  </si>
  <si>
    <t xml:space="preserve">Observação 3 : Os índices utilizados pela Secretaria da Fazenda para o cálculo do módulo tem origem nos Estudo de Composição de Custos  do Valores Limites  Serviços de Vigilância </t>
  </si>
  <si>
    <t>Observação 4: A planilha para efeitos de cálculos considerou: Posto de Vigilância – 12 (doze) horas, de segunda-feira a domingo, envolvendo 4 (quatro) vigilantes, em turnos de 12 (doze) x 36 (trinta e seis) horas</t>
  </si>
  <si>
    <t>MEMÓRIA DE CÁLCULO</t>
  </si>
  <si>
    <t>ENCARGOS SOCIAIS INCIDENTES SOBRE A REMUNERAÇÃO</t>
  </si>
  <si>
    <t>FUNDAMENTO</t>
  </si>
  <si>
    <t>-</t>
  </si>
  <si>
    <t>Art. 22, Inciso I, da Lei nº 8.212/91.</t>
  </si>
  <si>
    <t>Art. 15, Lei nº 8.030/90 e Art. 7º, III, CF.</t>
  </si>
  <si>
    <t>Art. 3º, Lei n.º 8.036/90.</t>
  </si>
  <si>
    <t>Decreto n.º 2.318/86.</t>
  </si>
  <si>
    <t>Lei n.º 7.787/89 e DL n.º 1.146/70.</t>
  </si>
  <si>
    <t>Art. 8º, Lei n.º 8.029/90 e Lei n.º 8.154/90.</t>
  </si>
  <si>
    <t>Art. 3º, Inciso I, Decreto n.º 87.043/82.</t>
  </si>
  <si>
    <t>2% (RAT) x 1,000 (FAP) = 3,000%</t>
  </si>
  <si>
    <t>RAT x FAP, em que:                                                                                     RAT – 2% (Assistência Social - código CNAE 8800-6/00 do Anexo V do Decreto n.º 3.048/1999)                                                                                                FAP – 2,000 (maior possível, conforme Decreto nº 3.048/1999)</t>
  </si>
  <si>
    <t>[(1/12)x100] = 8,333%</t>
  </si>
  <si>
    <t>Art. 7º, VIII, CF/88.</t>
  </si>
  <si>
    <t>{[(1+1/3)/12]x100} = 11,111%</t>
  </si>
  <si>
    <t>Art. 7º, XVII, CF/88.</t>
  </si>
  <si>
    <t>B.03 Aviso Prévio Trabalhado¹</t>
  </si>
  <si>
    <t>{[(7/30)/12]x100} = 1,944%</t>
  </si>
  <si>
    <t>Art. 7º, XXI, CF/88, 477, 487 e ss, CLT.</t>
  </si>
  <si>
    <t>B.04 Auxílio Doença²</t>
  </si>
  <si>
    <t>{[(5/30)/12]x100} = 1,389%</t>
  </si>
  <si>
    <t>Art. 59 a 63 da Lei 8.213, de 1991.</t>
  </si>
  <si>
    <t>B.05 Acidente de Trabalho³</t>
  </si>
  <si>
    <t>{[(15/30)/12]*0,08}x100 = 0,333%</t>
  </si>
  <si>
    <t>Art. 19 a 23 da Lei n.º 8.213/91.</t>
  </si>
  <si>
    <r>
      <rPr>
        <sz val="9"/>
        <color rgb="FF000000"/>
        <rFont val="Calibri"/>
      </rPr>
      <t>B.06 Faltas Legais</t>
    </r>
    <r>
      <rPr>
        <vertAlign val="superscript"/>
        <sz val="9"/>
        <color rgb="FF000000"/>
        <rFont val="Calibri"/>
      </rPr>
      <t>4</t>
    </r>
  </si>
  <si>
    <t>{[(1/30)/12]x100} = 0,278%</t>
  </si>
  <si>
    <t>Art. 473 da CLT.</t>
  </si>
  <si>
    <r>
      <rPr>
        <sz val="9"/>
        <color rgb="FF000000"/>
        <rFont val="Calibri"/>
      </rPr>
      <t>B.07 Férias sobre Licença Maternidade</t>
    </r>
    <r>
      <rPr>
        <vertAlign val="superscript"/>
        <sz val="9"/>
        <color rgb="FF000000"/>
        <rFont val="Calibri"/>
      </rPr>
      <t>5</t>
    </r>
  </si>
  <si>
    <t>[(0,1111x0,02x0,333)x100] = 0,074%</t>
  </si>
  <si>
    <t>Impacto do item férias sobre a licença maternidade.</t>
  </si>
  <si>
    <r>
      <rPr>
        <sz val="9"/>
        <color rgb="FF000000"/>
        <rFont val="Calibri"/>
      </rPr>
      <t>B.08 Licença Paternidade</t>
    </r>
    <r>
      <rPr>
        <vertAlign val="superscript"/>
        <sz val="9"/>
        <color rgb="FF000000"/>
        <rFont val="Calibri"/>
      </rPr>
      <t>6</t>
    </r>
  </si>
  <si>
    <t>{[(5/30)/12]x0,015}x 100 = 0,021%</t>
  </si>
  <si>
    <t>Art. 7º, XIX, CF/88 e 10, § 1º, da CLT.</t>
  </si>
  <si>
    <t xml:space="preserve">¹ Redução de 7 dias ou de 2h por dia. Percentual relativo a contrato de 12 (doze) meses. </t>
  </si>
  <si>
    <t>² Estimativa de 5 (cinco) dias de licença p/ano.</t>
  </si>
  <si>
    <t>³ Estimativa de 1 (uma) licença de 15 (quinze) dias por ano para 8% (oito por cento) dos empregados.</t>
  </si>
  <si>
    <r>
      <rPr>
        <vertAlign val="superscript"/>
        <sz val="9"/>
        <color rgb="FF000000"/>
        <rFont val="Calibri"/>
      </rPr>
      <t>4</t>
    </r>
    <r>
      <rPr>
        <sz val="9"/>
        <color rgb="FF000000"/>
        <rFont val="Calibri"/>
      </rPr>
      <t xml:space="preserve"> Estimativa de 1 (uma) ausência por ano. </t>
    </r>
  </si>
  <si>
    <r>
      <rPr>
        <vertAlign val="superscript"/>
        <sz val="9"/>
        <color rgb="FF000000"/>
        <rFont val="Calibri"/>
      </rPr>
      <t>5</t>
    </r>
    <r>
      <rPr>
        <sz val="9"/>
        <color rgb="FF000000"/>
        <rFont val="Calibri"/>
      </rPr>
      <t xml:space="preserve"> Estimativa de 2% (dois por cento) dos empregados usufruindo de 4 (quatro) meses de licença por ano.</t>
    </r>
  </si>
  <si>
    <r>
      <rPr>
        <vertAlign val="superscript"/>
        <sz val="9"/>
        <color rgb="FF000000"/>
        <rFont val="Calibri"/>
      </rPr>
      <t>6</t>
    </r>
    <r>
      <rPr>
        <sz val="9"/>
        <color rgb="FF000000"/>
        <rFont val="Calibri"/>
      </rPr>
      <t xml:space="preserve"> Estimativa de 1,5% (um inteiro e cinco décimos por cento) dos empregados usufruindo 5 (cinco) dias da licença por ano.</t>
    </r>
  </si>
  <si>
    <t>C.01 Aviso Prévio Indenizado ¹</t>
  </si>
  <si>
    <t>{[0,05x(1/12)]x100} = 0,417%</t>
  </si>
  <si>
    <t>Art. 7º, XXI, CF/88, 477, 487 e ss, CLT</t>
  </si>
  <si>
    <t>C.02 Indenização Adicional ²</t>
  </si>
  <si>
    <t>[0,02x(1/12)]x100 = 0,167%</t>
  </si>
  <si>
    <t>Art. 9º da Lei 7.238, de 1984</t>
  </si>
  <si>
    <t>C.03 Indenização (rescisão sem justa causa – multa de 40% do FGTS) ³</t>
  </si>
  <si>
    <t>(1x0,40 x 0,08 x 100) = 3,200%</t>
  </si>
  <si>
    <t>Art. 18, §1° da Lei 8.036, de 1990.</t>
  </si>
  <si>
    <r>
      <rPr>
        <sz val="9"/>
        <color rgb="FF000000"/>
        <rFont val="Calibri"/>
      </rPr>
      <t xml:space="preserve">C.04 Indenização (rescisão sem justa causa – contribuição de 10% do FGTS) </t>
    </r>
    <r>
      <rPr>
        <vertAlign val="superscript"/>
        <sz val="9"/>
        <color rgb="FF000000"/>
        <rFont val="Calibri"/>
      </rPr>
      <t>4</t>
    </r>
  </si>
  <si>
    <t>(1 x 0,10 x 0,08 x 100) = 0,800%</t>
  </si>
  <si>
    <t>Art. 1º da Lei Complementar 110, de 2001.</t>
  </si>
  <si>
    <t>¹ Estimativa de que 5% (cinco por cento) dos empregados serão substituídos durante um ano.</t>
  </si>
  <si>
    <t>² Estimativa de que 2% (dois por cento) dos empregados serão demitidos em situação de recebimento de indenização adicional.</t>
  </si>
  <si>
    <t xml:space="preserve">³ Multa de 40% do FGTS em relação aos trabalhadores demitidos. </t>
  </si>
  <si>
    <r>
      <rPr>
        <vertAlign val="superscript"/>
        <sz val="9"/>
        <color rgb="FF000000"/>
        <rFont val="Calibri"/>
      </rPr>
      <t xml:space="preserve">4 </t>
    </r>
    <r>
      <rPr>
        <sz val="9"/>
        <color rgb="FF000000"/>
        <rFont val="Calibri"/>
      </rPr>
      <t xml:space="preserve">Contribuição de 10% do FGTS em relação aos trabalhadores contratados. </t>
    </r>
  </si>
  <si>
    <t>0,35800 x 0,23484 = 8,407%</t>
  </si>
  <si>
    <t xml:space="preserve">Encargos do Grupo A sobre os Encargos do Grupo B </t>
  </si>
  <si>
    <t>E.01 Incidência do FGTS exclusivamente sobre o aviso prévio indenizado.</t>
  </si>
  <si>
    <t>A.02 x C.01 =  (0,08x0,00417)x100 = 0,033%</t>
  </si>
  <si>
    <t>Súmula n.º 305 do TST</t>
  </si>
  <si>
    <t>E.02 Incidência do FGTS exclusivamente sobre o período médio de afastamento superior a 15 dias motivado por acidente do trabalho. ¹</t>
  </si>
  <si>
    <t>A.02 x B.05 = (0,08x0,00333)x100 = 0,026%</t>
  </si>
  <si>
    <t>Art. 4°, parágrafo único da CLT c/c art. 28, III, do Decreto 99.684/90.</t>
  </si>
  <si>
    <t>¹ Estimativa de que 8% (oito por cento) dos empregados sofrem acidentes durante o ano, com ausência média de 30 dias durante o ano. O percentual do FGTS (8%) será aplicado somente sobre os 15 dias restantes do afastamento, porque os 15 primeiros dias já foram calculados no item B.05.</t>
  </si>
  <si>
    <t>0,3780x (13/12) x (4/12) x (2/100) = 0,273%.</t>
  </si>
  <si>
    <t>F.01 = (Encargos Grupo A) x (Salário + 13º/12) x 4/12 x 2%, em que:           Encargos do Grupo A = 0,37800;                                                        Salário + 13º = 13 salários;                                                                       12 = número de meses em um ano;                                                     4/12 = período de 4 meses de licença em um ano;                                      2% = Estimativa de que 2% dos empregados usufruirão da licença maternidade de 4 meses em um ano.</t>
  </si>
  <si>
    <t>MEMÓRIA DE CÁLCULO - LDI</t>
  </si>
  <si>
    <t>Item</t>
  </si>
  <si>
    <t>Total</t>
  </si>
  <si>
    <t>Componentes</t>
  </si>
  <si>
    <t>Despesas Indiretas (X)</t>
  </si>
  <si>
    <t xml:space="preserve">Adm. Central </t>
  </si>
  <si>
    <t>Lucro (Y)</t>
  </si>
  <si>
    <t>Despesas Fiscais (T)</t>
  </si>
  <si>
    <t>ISS</t>
  </si>
  <si>
    <t>BDI =</t>
  </si>
  <si>
    <t>(1+X/100) * (1+Y/100)    =</t>
  </si>
  <si>
    <t>(1-T/100)</t>
  </si>
  <si>
    <t>EPI</t>
  </si>
  <si>
    <t>Os valores de EPI foram baseados em pesquisa de preços.</t>
  </si>
  <si>
    <t>AUXÍLIO ALIMENTAÇÃO</t>
  </si>
  <si>
    <t>O valor do auxílo foi calculado pela média aritmética dos valores praticados em três contratos do TCU.</t>
  </si>
  <si>
    <t>VALE-TRANSPORTE</t>
  </si>
  <si>
    <t>O auxílio foi baseado no preço da passagem do transporte coletivo: [(15 x 4 x (R$ 5,00))]</t>
  </si>
  <si>
    <t>EQUIPAMENTOS DE PROTEÇÃO INDIVIDUAL - EPI</t>
  </si>
  <si>
    <t>Número</t>
  </si>
  <si>
    <t>Especificação</t>
  </si>
  <si>
    <t>Quant. anual estimada/posto</t>
  </si>
  <si>
    <t>Unidade</t>
  </si>
  <si>
    <t>Valor unitário</t>
  </si>
  <si>
    <t>Valor total anual (CxE)</t>
  </si>
  <si>
    <t>Valor total mensal (F/12)</t>
  </si>
  <si>
    <t>Uniforme</t>
  </si>
  <si>
    <t>1 unid</t>
  </si>
  <si>
    <t>Total/posto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</si>
</sst>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R$-416]\ #,##0.00;[Red]\-[$R$-416]\ #,##0.00"/>
    <numFmt numFmtId="165" formatCode="0.000%"/>
    <numFmt numFmtId="166" formatCode="&quot;R$ &quot;#,##0.00"/>
  </numFmts>
  <fonts count="21">
    <font>
      <sz val="11"/>
      <color rgb="FF000000"/>
      <name val="Calibri"/>
      <scheme val="minor"/>
    </font>
    <font>
      <b/>
      <sz val="9"/>
      <color rgb="FF000000"/>
      <name val="Calibri"/>
    </font>
    <font>
      <sz val="9"/>
      <color rgb="FF000000"/>
      <name val="Calibri"/>
    </font>
    <font>
      <sz val="11"/>
      <name val="Calibri"/>
    </font>
    <font>
      <b/>
      <sz val="9"/>
      <color rgb="FF000000"/>
      <name val="Arial"/>
    </font>
    <font>
      <sz val="9"/>
      <color rgb="FF111111"/>
      <name val="Calibri"/>
    </font>
    <font>
      <b/>
      <sz val="9"/>
      <name val="Arial"/>
    </font>
    <font>
      <sz val="9"/>
      <color rgb="FFFF0000"/>
      <name val="Calibri"/>
    </font>
    <font>
      <sz val="9"/>
      <color rgb="FF5EB91E"/>
      <name val="Calibri"/>
    </font>
    <font>
      <b/>
      <sz val="9"/>
      <color rgb="FF111111"/>
      <name val="Calibri"/>
    </font>
    <font>
      <b/>
      <sz val="11"/>
      <color rgb="FF000000"/>
      <name val="Calibri"/>
    </font>
    <font>
      <sz val="11"/>
      <color rgb="FF000000"/>
      <name val="Calibri"/>
    </font>
    <font>
      <b/>
      <sz val="10"/>
      <name val="Arial"/>
    </font>
    <font>
      <b/>
      <u/>
      <sz val="9"/>
      <color rgb="FF000000"/>
      <name val="Calibri"/>
    </font>
    <font>
      <sz val="9"/>
      <color rgb="FF000000"/>
      <name val="Arial"/>
    </font>
    <font>
      <vertAlign val="superscript"/>
      <sz val="9"/>
      <color rgb="FF000000"/>
      <name val="Calibri"/>
    </font>
    <font>
      <vertAlign val="superscript"/>
      <sz val="9"/>
      <color rgb="FF000000"/>
      <name val="Calibri"/>
    </font>
    <font>
      <b/>
      <u/>
      <sz val="9"/>
      <color rgb="FF000000"/>
      <name val="Calibri"/>
    </font>
    <font>
      <sz val="10"/>
      <name val="Arial"/>
    </font>
    <font>
      <b/>
      <sz val="12"/>
      <name val="Calibri"/>
    </font>
    <font>
      <sz val="12"/>
      <name val="Calibri"/>
    </font>
  </fonts>
  <fills count="8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  <fill>
      <patternFill patternType="solid">
        <fgColor rgb="FFC0C0C0"/>
        <bgColor rgb="FFC0C0C0"/>
      </patternFill>
    </fill>
    <fill>
      <patternFill patternType="solid">
        <fgColor rgb="FFFFFF00"/>
        <bgColor rgb="FFFFFF00"/>
      </patternFill>
    </fill>
    <fill>
      <patternFill patternType="solid">
        <fgColor rgb="FFFFFF99"/>
        <bgColor rgb="FFFFFF99"/>
      </patternFill>
    </fill>
    <fill>
      <patternFill patternType="solid">
        <fgColor rgb="FFBFBFBF"/>
        <bgColor rgb="FFBFBFBF"/>
      </patternFill>
    </fill>
  </fills>
  <borders count="4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/>
      <diagonal/>
    </border>
    <border>
      <left/>
      <right/>
      <top style="hair">
        <color rgb="FF000000"/>
      </top>
      <bottom/>
      <diagonal/>
    </border>
    <border>
      <left/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/>
      <top/>
      <bottom/>
      <diagonal/>
    </border>
    <border>
      <left/>
      <right style="hair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808080"/>
      </left>
      <right/>
      <top style="thin">
        <color rgb="FF808080"/>
      </top>
      <bottom style="thin">
        <color rgb="FF808080"/>
      </bottom>
      <diagonal/>
    </border>
    <border>
      <left/>
      <right/>
      <top style="thin">
        <color rgb="FF808080"/>
      </top>
      <bottom style="thin">
        <color rgb="FF808080"/>
      </bottom>
      <diagonal/>
    </border>
    <border>
      <left/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</borders>
  <cellStyleXfs count="1">
    <xf numFmtId="0" fontId="0" fillId="0" borderId="0"/>
  </cellStyleXfs>
  <cellXfs count="138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/>
    <xf numFmtId="164" fontId="2" fillId="0" borderId="0" xfId="0" applyNumberFormat="1" applyFont="1"/>
    <xf numFmtId="10" fontId="2" fillId="0" borderId="0" xfId="0" applyNumberFormat="1" applyFont="1"/>
    <xf numFmtId="0" fontId="1" fillId="0" borderId="0" xfId="0" applyFont="1"/>
    <xf numFmtId="2" fontId="2" fillId="0" borderId="0" xfId="0" applyNumberFormat="1" applyFont="1"/>
    <xf numFmtId="4" fontId="2" fillId="0" borderId="0" xfId="0" applyNumberFormat="1" applyFont="1"/>
    <xf numFmtId="10" fontId="6" fillId="0" borderId="0" xfId="0" applyNumberFormat="1" applyFont="1" applyAlignment="1">
      <alignment horizontal="center"/>
    </xf>
    <xf numFmtId="4" fontId="1" fillId="0" borderId="0" xfId="0" applyNumberFormat="1" applyFont="1" applyAlignment="1">
      <alignment horizontal="center"/>
    </xf>
    <xf numFmtId="0" fontId="1" fillId="0" borderId="12" xfId="0" applyFont="1" applyBorder="1" applyAlignment="1">
      <alignment horizontal="center"/>
    </xf>
    <xf numFmtId="164" fontId="7" fillId="0" borderId="0" xfId="0" applyNumberFormat="1" applyFont="1"/>
    <xf numFmtId="164" fontId="8" fillId="0" borderId="0" xfId="0" applyNumberFormat="1" applyFont="1"/>
    <xf numFmtId="0" fontId="2" fillId="3" borderId="13" xfId="0" applyFont="1" applyFill="1" applyBorder="1"/>
    <xf numFmtId="0" fontId="1" fillId="3" borderId="27" xfId="0" applyFont="1" applyFill="1" applyBorder="1" applyAlignment="1">
      <alignment horizontal="center" vertical="center"/>
    </xf>
    <xf numFmtId="165" fontId="2" fillId="3" borderId="27" xfId="0" applyNumberFormat="1" applyFont="1" applyFill="1" applyBorder="1" applyAlignment="1">
      <alignment horizontal="center"/>
    </xf>
    <xf numFmtId="0" fontId="2" fillId="3" borderId="27" xfId="0" applyFont="1" applyFill="1" applyBorder="1"/>
    <xf numFmtId="165" fontId="2" fillId="3" borderId="27" xfId="0" applyNumberFormat="1" applyFont="1" applyFill="1" applyBorder="1" applyAlignment="1">
      <alignment horizontal="center" vertical="center" wrapText="1"/>
    </xf>
    <xf numFmtId="0" fontId="2" fillId="3" borderId="27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1" fillId="3" borderId="28" xfId="0" applyFont="1" applyFill="1" applyBorder="1" applyAlignment="1">
      <alignment horizontal="center" vertical="center"/>
    </xf>
    <xf numFmtId="165" fontId="14" fillId="3" borderId="27" xfId="0" applyNumberFormat="1" applyFont="1" applyFill="1" applyBorder="1" applyAlignment="1">
      <alignment horizontal="center"/>
    </xf>
    <xf numFmtId="0" fontId="14" fillId="3" borderId="27" xfId="0" applyFont="1" applyFill="1" applyBorder="1"/>
    <xf numFmtId="165" fontId="2" fillId="3" borderId="27" xfId="0" applyNumberFormat="1" applyFont="1" applyFill="1" applyBorder="1" applyAlignment="1">
      <alignment horizontal="center" vertical="center"/>
    </xf>
    <xf numFmtId="0" fontId="2" fillId="3" borderId="27" xfId="0" applyFont="1" applyFill="1" applyBorder="1" applyAlignment="1">
      <alignment vertical="center"/>
    </xf>
    <xf numFmtId="0" fontId="2" fillId="3" borderId="27" xfId="0" applyFont="1" applyFill="1" applyBorder="1" applyAlignment="1">
      <alignment horizontal="left" vertical="top" wrapText="1"/>
    </xf>
    <xf numFmtId="0" fontId="17" fillId="0" borderId="0" xfId="0" applyFont="1"/>
    <xf numFmtId="0" fontId="18" fillId="0" borderId="0" xfId="0" applyFont="1"/>
    <xf numFmtId="0" fontId="12" fillId="4" borderId="27" xfId="0" applyFont="1" applyFill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10" fontId="12" fillId="0" borderId="27" xfId="0" applyNumberFormat="1" applyFont="1" applyBorder="1" applyAlignment="1">
      <alignment horizontal="center"/>
    </xf>
    <xf numFmtId="0" fontId="12" fillId="0" borderId="0" xfId="0" applyFont="1" applyAlignment="1">
      <alignment horizontal="center"/>
    </xf>
    <xf numFmtId="0" fontId="18" fillId="3" borderId="27" xfId="0" applyFont="1" applyFill="1" applyBorder="1" applyAlignment="1">
      <alignment horizontal="center" vertical="center"/>
    </xf>
    <xf numFmtId="10" fontId="12" fillId="0" borderId="0" xfId="0" applyNumberFormat="1" applyFont="1" applyAlignment="1">
      <alignment horizontal="center" vertical="center"/>
    </xf>
    <xf numFmtId="10" fontId="18" fillId="0" borderId="0" xfId="0" applyNumberFormat="1" applyFont="1" applyAlignment="1">
      <alignment horizontal="center"/>
    </xf>
    <xf numFmtId="0" fontId="19" fillId="4" borderId="42" xfId="0" applyFont="1" applyFill="1" applyBorder="1" applyAlignment="1">
      <alignment horizontal="center" vertical="center" wrapText="1"/>
    </xf>
    <xf numFmtId="0" fontId="20" fillId="0" borderId="42" xfId="0" applyFont="1" applyBorder="1" applyAlignment="1">
      <alignment horizontal="center" vertical="center" wrapText="1"/>
    </xf>
    <xf numFmtId="166" fontId="20" fillId="0" borderId="42" xfId="0" applyNumberFormat="1" applyFont="1" applyBorder="1" applyAlignment="1">
      <alignment horizontal="center" vertical="center" wrapText="1"/>
    </xf>
    <xf numFmtId="166" fontId="19" fillId="4" borderId="42" xfId="0" applyNumberFormat="1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left" wrapText="1"/>
    </xf>
    <xf numFmtId="0" fontId="3" fillId="0" borderId="2" xfId="0" applyFont="1" applyBorder="1"/>
    <xf numFmtId="0" fontId="3" fillId="0" borderId="3" xfId="0" applyFont="1" applyBorder="1"/>
    <xf numFmtId="164" fontId="1" fillId="3" borderId="1" xfId="0" applyNumberFormat="1" applyFont="1" applyFill="1" applyBorder="1" applyAlignment="1">
      <alignment horizontal="center"/>
    </xf>
    <xf numFmtId="0" fontId="10" fillId="0" borderId="9" xfId="0" applyFont="1" applyBorder="1" applyAlignment="1">
      <alignment horizontal="left" vertical="center" wrapText="1"/>
    </xf>
    <xf numFmtId="0" fontId="3" fillId="0" borderId="10" xfId="0" applyFont="1" applyBorder="1"/>
    <xf numFmtId="0" fontId="3" fillId="0" borderId="14" xfId="0" applyFont="1" applyBorder="1"/>
    <xf numFmtId="0" fontId="11" fillId="0" borderId="9" xfId="0" applyFont="1" applyBorder="1" applyAlignment="1">
      <alignment horizontal="left" vertical="center"/>
    </xf>
    <xf numFmtId="164" fontId="9" fillId="3" borderId="1" xfId="0" applyNumberFormat="1" applyFont="1" applyFill="1" applyBorder="1" applyAlignment="1">
      <alignment horizontal="center"/>
    </xf>
    <xf numFmtId="0" fontId="12" fillId="0" borderId="9" xfId="0" applyFont="1" applyBorder="1" applyAlignment="1">
      <alignment horizontal="left" vertical="top" wrapText="1"/>
    </xf>
    <xf numFmtId="0" fontId="2" fillId="3" borderId="1" xfId="0" applyFont="1" applyFill="1" applyBorder="1" applyAlignment="1">
      <alignment horizontal="left" wrapText="1"/>
    </xf>
    <xf numFmtId="0" fontId="1" fillId="3" borderId="1" xfId="0" applyFont="1" applyFill="1" applyBorder="1" applyAlignment="1">
      <alignment horizontal="left" wrapText="1"/>
    </xf>
    <xf numFmtId="165" fontId="1" fillId="3" borderId="1" xfId="0" applyNumberFormat="1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3" fillId="0" borderId="8" xfId="0" applyFont="1" applyBorder="1"/>
    <xf numFmtId="165" fontId="2" fillId="3" borderId="1" xfId="0" applyNumberFormat="1" applyFont="1" applyFill="1" applyBorder="1" applyAlignment="1">
      <alignment horizontal="center"/>
    </xf>
    <xf numFmtId="164" fontId="2" fillId="3" borderId="1" xfId="0" applyNumberFormat="1" applyFont="1" applyFill="1" applyBorder="1" applyAlignment="1">
      <alignment horizontal="center"/>
    </xf>
    <xf numFmtId="165" fontId="1" fillId="3" borderId="1" xfId="0" applyNumberFormat="1" applyFont="1" applyFill="1" applyBorder="1" applyAlignment="1">
      <alignment horizontal="center" vertical="center"/>
    </xf>
    <xf numFmtId="0" fontId="1" fillId="6" borderId="1" xfId="0" applyFont="1" applyFill="1" applyBorder="1" applyAlignment="1">
      <alignment horizontal="left" wrapText="1"/>
    </xf>
    <xf numFmtId="165" fontId="2" fillId="3" borderId="1" xfId="0" applyNumberFormat="1" applyFont="1" applyFill="1" applyBorder="1" applyAlignment="1">
      <alignment horizontal="center" vertical="center"/>
    </xf>
    <xf numFmtId="164" fontId="5" fillId="3" borderId="1" xfId="0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left"/>
    </xf>
    <xf numFmtId="0" fontId="12" fillId="0" borderId="15" xfId="0" applyFont="1" applyBorder="1" applyAlignment="1">
      <alignment horizontal="left" vertical="center" wrapText="1"/>
    </xf>
    <xf numFmtId="0" fontId="3" fillId="0" borderId="16" xfId="0" applyFont="1" applyBorder="1"/>
    <xf numFmtId="0" fontId="3" fillId="0" borderId="17" xfId="0" applyFont="1" applyBorder="1"/>
    <xf numFmtId="0" fontId="3" fillId="0" borderId="18" xfId="0" applyFont="1" applyBorder="1"/>
    <xf numFmtId="0" fontId="0" fillId="0" borderId="0" xfId="0"/>
    <xf numFmtId="0" fontId="3" fillId="0" borderId="19" xfId="0" applyFont="1" applyBorder="1"/>
    <xf numFmtId="0" fontId="2" fillId="3" borderId="9" xfId="0" applyFont="1" applyFill="1" applyBorder="1" applyAlignment="1">
      <alignment horizontal="left" vertical="center"/>
    </xf>
    <xf numFmtId="0" fontId="3" fillId="0" borderId="11" xfId="0" applyFont="1" applyBorder="1"/>
    <xf numFmtId="0" fontId="1" fillId="3" borderId="1" xfId="0" applyFont="1" applyFill="1" applyBorder="1" applyAlignment="1">
      <alignment horizontal="left"/>
    </xf>
    <xf numFmtId="10" fontId="2" fillId="3" borderId="1" xfId="0" applyNumberFormat="1" applyFont="1" applyFill="1" applyBorder="1" applyAlignment="1">
      <alignment horizontal="center"/>
    </xf>
    <xf numFmtId="10" fontId="2" fillId="5" borderId="1" xfId="0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3" fillId="0" borderId="5" xfId="0" applyFont="1" applyBorder="1"/>
    <xf numFmtId="0" fontId="1" fillId="3" borderId="1" xfId="0" applyFont="1" applyFill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3" borderId="4" xfId="0" applyFont="1" applyFill="1" applyBorder="1" applyAlignment="1">
      <alignment horizontal="left" wrapText="1"/>
    </xf>
    <xf numFmtId="0" fontId="1" fillId="4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3" fontId="1" fillId="3" borderId="1" xfId="0" applyNumberFormat="1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wrapText="1"/>
    </xf>
    <xf numFmtId="0" fontId="1" fillId="4" borderId="1" xfId="0" applyFont="1" applyFill="1" applyBorder="1" applyAlignment="1">
      <alignment horizontal="left" vertical="center"/>
    </xf>
    <xf numFmtId="164" fontId="1" fillId="5" borderId="1" xfId="0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left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1" fillId="6" borderId="1" xfId="0" applyFont="1" applyFill="1" applyBorder="1" applyAlignment="1">
      <alignment horizontal="left" vertical="center" wrapText="1"/>
    </xf>
    <xf numFmtId="164" fontId="1" fillId="3" borderId="1" xfId="0" applyNumberFormat="1" applyFont="1" applyFill="1" applyBorder="1" applyAlignment="1">
      <alignment horizontal="center" vertical="center"/>
    </xf>
    <xf numFmtId="10" fontId="1" fillId="3" borderId="1" xfId="0" applyNumberFormat="1" applyFont="1" applyFill="1" applyBorder="1" applyAlignment="1">
      <alignment horizontal="center"/>
    </xf>
    <xf numFmtId="10" fontId="6" fillId="3" borderId="1" xfId="0" applyNumberFormat="1" applyFont="1" applyFill="1" applyBorder="1" applyAlignment="1">
      <alignment horizontal="center"/>
    </xf>
    <xf numFmtId="164" fontId="1" fillId="0" borderId="1" xfId="0" applyNumberFormat="1" applyFont="1" applyBorder="1" applyAlignment="1">
      <alignment horizontal="center"/>
    </xf>
    <xf numFmtId="0" fontId="1" fillId="3" borderId="1" xfId="0" applyFont="1" applyFill="1" applyBorder="1" applyAlignment="1">
      <alignment horizontal="center" wrapText="1"/>
    </xf>
    <xf numFmtId="0" fontId="2" fillId="0" borderId="0" xfId="0" applyFont="1" applyAlignment="1">
      <alignment horizontal="center"/>
    </xf>
    <xf numFmtId="0" fontId="1" fillId="4" borderId="1" xfId="0" applyFont="1" applyFill="1" applyBorder="1" applyAlignment="1">
      <alignment horizontal="center" vertical="center" wrapText="1"/>
    </xf>
    <xf numFmtId="0" fontId="15" fillId="2" borderId="4" xfId="0" applyFont="1" applyFill="1" applyBorder="1" applyAlignment="1">
      <alignment horizontal="left"/>
    </xf>
    <xf numFmtId="0" fontId="3" fillId="0" borderId="32" xfId="0" applyFont="1" applyBorder="1"/>
    <xf numFmtId="0" fontId="1" fillId="3" borderId="29" xfId="0" applyFont="1" applyFill="1" applyBorder="1" applyAlignment="1">
      <alignment horizontal="left" wrapText="1"/>
    </xf>
    <xf numFmtId="0" fontId="3" fillId="0" borderId="30" xfId="0" applyFont="1" applyBorder="1"/>
    <xf numFmtId="165" fontId="1" fillId="3" borderId="29" xfId="0" applyNumberFormat="1" applyFont="1" applyFill="1" applyBorder="1" applyAlignment="1">
      <alignment horizontal="center"/>
    </xf>
    <xf numFmtId="0" fontId="2" fillId="2" borderId="29" xfId="0" applyFont="1" applyFill="1" applyBorder="1" applyAlignment="1">
      <alignment horizontal="left"/>
    </xf>
    <xf numFmtId="0" fontId="2" fillId="2" borderId="31" xfId="0" applyFont="1" applyFill="1" applyBorder="1" applyAlignment="1">
      <alignment horizontal="left"/>
    </xf>
    <xf numFmtId="0" fontId="16" fillId="2" borderId="33" xfId="0" applyFont="1" applyFill="1" applyBorder="1" applyAlignment="1">
      <alignment horizontal="left"/>
    </xf>
    <xf numFmtId="0" fontId="3" fillId="0" borderId="34" xfId="0" applyFont="1" applyBorder="1"/>
    <xf numFmtId="0" fontId="3" fillId="0" borderId="35" xfId="0" applyFont="1" applyBorder="1"/>
    <xf numFmtId="0" fontId="1" fillId="7" borderId="1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/>
    </xf>
    <xf numFmtId="0" fontId="2" fillId="0" borderId="21" xfId="0" applyFont="1" applyBorder="1" applyAlignment="1">
      <alignment horizontal="center"/>
    </xf>
    <xf numFmtId="0" fontId="3" fillId="0" borderId="21" xfId="0" applyFont="1" applyBorder="1"/>
    <xf numFmtId="0" fontId="2" fillId="2" borderId="6" xfId="0" applyFont="1" applyFill="1" applyBorder="1" applyAlignment="1">
      <alignment horizontal="left" vertical="top" wrapText="1"/>
    </xf>
    <xf numFmtId="0" fontId="13" fillId="6" borderId="20" xfId="0" applyFont="1" applyFill="1" applyBorder="1" applyAlignment="1">
      <alignment horizontal="center" vertical="center"/>
    </xf>
    <xf numFmtId="0" fontId="3" fillId="0" borderId="22" xfId="0" applyFont="1" applyBorder="1"/>
    <xf numFmtId="0" fontId="3" fillId="0" borderId="12" xfId="0" applyFont="1" applyBorder="1"/>
    <xf numFmtId="0" fontId="3" fillId="0" borderId="23" xfId="0" applyFont="1" applyBorder="1"/>
    <xf numFmtId="0" fontId="3" fillId="0" borderId="24" xfId="0" applyFont="1" applyBorder="1"/>
    <xf numFmtId="0" fontId="3" fillId="0" borderId="25" xfId="0" applyFont="1" applyBorder="1"/>
    <xf numFmtId="0" fontId="3" fillId="0" borderId="26" xfId="0" applyFont="1" applyBorder="1"/>
    <xf numFmtId="0" fontId="1" fillId="4" borderId="1" xfId="0" applyFont="1" applyFill="1" applyBorder="1" applyAlignment="1">
      <alignment horizontal="center" vertical="center"/>
    </xf>
    <xf numFmtId="0" fontId="18" fillId="0" borderId="1" xfId="0" applyFont="1" applyBorder="1" applyAlignment="1">
      <alignment horizontal="center" vertical="center" wrapText="1"/>
    </xf>
    <xf numFmtId="0" fontId="18" fillId="0" borderId="20" xfId="0" applyFont="1" applyBorder="1" applyAlignment="1">
      <alignment horizontal="center" vertical="center" wrapText="1"/>
    </xf>
    <xf numFmtId="10" fontId="18" fillId="3" borderId="36" xfId="0" applyNumberFormat="1" applyFont="1" applyFill="1" applyBorder="1" applyAlignment="1">
      <alignment horizontal="center" vertical="center"/>
    </xf>
    <xf numFmtId="0" fontId="3" fillId="0" borderId="38" xfId="0" applyFont="1" applyBorder="1"/>
    <xf numFmtId="0" fontId="3" fillId="0" borderId="37" xfId="0" applyFont="1" applyBorder="1"/>
    <xf numFmtId="0" fontId="12" fillId="0" borderId="36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/>
    </xf>
    <xf numFmtId="10" fontId="12" fillId="6" borderId="36" xfId="0" applyNumberFormat="1" applyFont="1" applyFill="1" applyBorder="1" applyAlignment="1">
      <alignment horizontal="center" vertical="center"/>
    </xf>
    <xf numFmtId="0" fontId="12" fillId="4" borderId="20" xfId="0" applyFont="1" applyFill="1" applyBorder="1" applyAlignment="1">
      <alignment horizontal="center" vertical="center"/>
    </xf>
    <xf numFmtId="0" fontId="12" fillId="4" borderId="1" xfId="0" applyFont="1" applyFill="1" applyBorder="1" applyAlignment="1">
      <alignment horizontal="center" vertical="center"/>
    </xf>
    <xf numFmtId="0" fontId="18" fillId="3" borderId="36" xfId="0" applyFont="1" applyFill="1" applyBorder="1" applyAlignment="1">
      <alignment horizontal="center" vertical="center"/>
    </xf>
    <xf numFmtId="0" fontId="11" fillId="6" borderId="1" xfId="0" applyFont="1" applyFill="1" applyBorder="1" applyAlignment="1">
      <alignment horizontal="center"/>
    </xf>
    <xf numFmtId="0" fontId="11" fillId="0" borderId="20" xfId="0" applyFont="1" applyBorder="1" applyAlignment="1">
      <alignment horizontal="left" vertical="top"/>
    </xf>
    <xf numFmtId="0" fontId="11" fillId="0" borderId="20" xfId="0" applyFont="1" applyBorder="1" applyAlignment="1">
      <alignment horizontal="left" vertical="top" wrapText="1"/>
    </xf>
    <xf numFmtId="0" fontId="19" fillId="4" borderId="39" xfId="0" applyFont="1" applyFill="1" applyBorder="1" applyAlignment="1">
      <alignment horizontal="center" vertical="center" wrapText="1"/>
    </xf>
    <xf numFmtId="0" fontId="3" fillId="0" borderId="40" xfId="0" applyFont="1" applyBorder="1"/>
    <xf numFmtId="0" fontId="3" fillId="0" borderId="4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314"/>
  <sheetViews>
    <sheetView tabSelected="1" workbookViewId="0">
      <selection sqref="A1:G1"/>
    </sheetView>
  </sheetViews>
  <sheetFormatPr defaultColWidth="14.42578125" defaultRowHeight="15" customHeight="1"/>
  <cols>
    <col min="1" max="1" width="25" customWidth="1"/>
    <col min="2" max="2" width="10.7109375" customWidth="1"/>
    <col min="3" max="3" width="11.5703125" customWidth="1"/>
    <col min="4" max="5" width="9" customWidth="1"/>
    <col min="6" max="7" width="10.140625" customWidth="1"/>
    <col min="8" max="8" width="10.85546875" customWidth="1"/>
    <col min="9" max="9" width="12.42578125" customWidth="1"/>
    <col min="10" max="10" width="9" customWidth="1"/>
    <col min="11" max="11" width="9.7109375" customWidth="1"/>
    <col min="12" max="13" width="9" customWidth="1"/>
    <col min="14" max="14" width="10.85546875" customWidth="1"/>
    <col min="15" max="16" width="9" customWidth="1"/>
    <col min="17" max="26" width="8" customWidth="1"/>
  </cols>
  <sheetData>
    <row r="1" spans="1:26" ht="12" customHeight="1">
      <c r="A1" s="73"/>
      <c r="B1" s="65"/>
      <c r="C1" s="65"/>
      <c r="D1" s="65"/>
      <c r="E1" s="65"/>
      <c r="F1" s="65"/>
      <c r="G1" s="65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6" ht="12" customHeight="1">
      <c r="A2" s="74" t="s">
        <v>0</v>
      </c>
      <c r="B2" s="40"/>
      <c r="C2" s="40"/>
      <c r="D2" s="40"/>
      <c r="E2" s="40"/>
      <c r="F2" s="40"/>
      <c r="G2" s="41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26" ht="12" customHeight="1">
      <c r="A3" s="75"/>
      <c r="B3" s="76"/>
      <c r="C3" s="76"/>
      <c r="D3" s="76"/>
      <c r="E3" s="76"/>
      <c r="F3" s="76"/>
      <c r="G3" s="76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</row>
    <row r="4" spans="1:26" ht="12" customHeight="1">
      <c r="A4" s="77" t="s">
        <v>1</v>
      </c>
      <c r="B4" s="40"/>
      <c r="C4" s="40"/>
      <c r="D4" s="40"/>
      <c r="E4" s="40"/>
      <c r="F4" s="40"/>
      <c r="G4" s="41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</row>
    <row r="5" spans="1:26" ht="12" customHeight="1">
      <c r="A5" s="75"/>
      <c r="B5" s="76"/>
      <c r="C5" s="76"/>
      <c r="D5" s="76"/>
      <c r="E5" s="76"/>
      <c r="F5" s="76"/>
      <c r="G5" s="76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</row>
    <row r="6" spans="1:26" ht="12" customHeight="1">
      <c r="A6" s="77" t="s">
        <v>2</v>
      </c>
      <c r="B6" s="40"/>
      <c r="C6" s="40"/>
      <c r="D6" s="40"/>
      <c r="E6" s="40"/>
      <c r="F6" s="40"/>
      <c r="G6" s="41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</row>
    <row r="7" spans="1:26" ht="12" customHeight="1">
      <c r="A7" s="78"/>
      <c r="B7" s="76"/>
      <c r="C7" s="76"/>
      <c r="D7" s="76"/>
      <c r="E7" s="76"/>
      <c r="F7" s="76"/>
      <c r="G7" s="76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</row>
    <row r="8" spans="1:26" ht="12" customHeight="1">
      <c r="A8" s="79"/>
      <c r="B8" s="76"/>
      <c r="C8" s="76"/>
      <c r="D8" s="76"/>
      <c r="E8" s="76"/>
      <c r="F8" s="76"/>
      <c r="G8" s="76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</row>
    <row r="9" spans="1:26" ht="12" customHeight="1">
      <c r="A9" s="80" t="s">
        <v>3</v>
      </c>
      <c r="B9" s="40"/>
      <c r="C9" s="40"/>
      <c r="D9" s="40"/>
      <c r="E9" s="40"/>
      <c r="F9" s="40"/>
      <c r="G9" s="41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60" customHeight="1">
      <c r="A10" s="81" t="s">
        <v>4</v>
      </c>
      <c r="B10" s="40"/>
      <c r="C10" s="41"/>
      <c r="D10" s="81" t="s">
        <v>5</v>
      </c>
      <c r="E10" s="41"/>
      <c r="F10" s="82" t="s">
        <v>6</v>
      </c>
      <c r="G10" s="41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23.25" customHeight="1">
      <c r="A11" s="81" t="s">
        <v>7</v>
      </c>
      <c r="B11" s="40"/>
      <c r="C11" s="41"/>
      <c r="D11" s="81" t="s">
        <v>8</v>
      </c>
      <c r="E11" s="41"/>
      <c r="F11" s="83">
        <v>4</v>
      </c>
      <c r="G11" s="41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12" customHeight="1">
      <c r="A12" s="84"/>
      <c r="B12" s="40"/>
      <c r="C12" s="40"/>
      <c r="D12" s="40"/>
      <c r="E12" s="40"/>
      <c r="F12" s="40"/>
      <c r="G12" s="40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12" customHeight="1">
      <c r="A13" s="85" t="s">
        <v>9</v>
      </c>
      <c r="B13" s="40"/>
      <c r="C13" s="40"/>
      <c r="D13" s="40"/>
      <c r="E13" s="41"/>
      <c r="F13" s="86">
        <v>0</v>
      </c>
      <c r="G13" s="41"/>
      <c r="H13" s="3"/>
      <c r="I13" s="3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12" customHeight="1">
      <c r="A14" s="87"/>
      <c r="B14" s="40"/>
      <c r="C14" s="40"/>
      <c r="D14" s="40"/>
      <c r="E14" s="40"/>
      <c r="F14" s="40"/>
      <c r="G14" s="40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12" customHeight="1">
      <c r="A15" s="85" t="s">
        <v>10</v>
      </c>
      <c r="B15" s="40"/>
      <c r="C15" s="40"/>
      <c r="D15" s="40"/>
      <c r="E15" s="40"/>
      <c r="F15" s="40"/>
      <c r="G15" s="41"/>
      <c r="H15" s="2"/>
      <c r="I15" s="2"/>
      <c r="J15" s="4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12" customHeight="1">
      <c r="A16" s="60" t="s">
        <v>11</v>
      </c>
      <c r="B16" s="40"/>
      <c r="C16" s="40"/>
      <c r="D16" s="40"/>
      <c r="E16" s="41"/>
      <c r="F16" s="55">
        <f>F13*F11</f>
        <v>0</v>
      </c>
      <c r="G16" s="41"/>
      <c r="H16" s="3"/>
      <c r="I16" s="3"/>
      <c r="J16" s="3"/>
      <c r="K16" s="3"/>
      <c r="L16" s="3"/>
      <c r="M16" s="3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12" customHeight="1">
      <c r="A17" s="60" t="s">
        <v>12</v>
      </c>
      <c r="B17" s="40"/>
      <c r="C17" s="40"/>
      <c r="D17" s="40"/>
      <c r="E17" s="41"/>
      <c r="F17" s="55">
        <f>F16*30/100</f>
        <v>0</v>
      </c>
      <c r="G17" s="41"/>
      <c r="H17" s="3"/>
      <c r="I17" s="3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12" customHeight="1">
      <c r="A18" s="88" t="s">
        <v>13</v>
      </c>
      <c r="B18" s="40"/>
      <c r="C18" s="40"/>
      <c r="D18" s="40"/>
      <c r="E18" s="41"/>
      <c r="F18" s="89">
        <v>0</v>
      </c>
      <c r="G18" s="41"/>
      <c r="H18" s="5"/>
      <c r="I18" s="3"/>
      <c r="J18" s="2"/>
      <c r="K18" s="3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12" customHeight="1">
      <c r="A19" s="88" t="s">
        <v>14</v>
      </c>
      <c r="B19" s="40"/>
      <c r="C19" s="40"/>
      <c r="D19" s="40"/>
      <c r="E19" s="41"/>
      <c r="F19" s="89">
        <v>0</v>
      </c>
      <c r="G19" s="41"/>
      <c r="H19" s="4"/>
      <c r="I19" s="4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12" customHeight="1">
      <c r="A20" s="88"/>
      <c r="B20" s="40"/>
      <c r="C20" s="40"/>
      <c r="D20" s="40"/>
      <c r="E20" s="41"/>
      <c r="F20" s="89"/>
      <c r="G20" s="41"/>
      <c r="H20" s="3"/>
      <c r="I20" s="3"/>
      <c r="J20" s="3"/>
      <c r="K20" s="3"/>
      <c r="L20" s="3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12" customHeight="1">
      <c r="A21" s="88"/>
      <c r="B21" s="40"/>
      <c r="C21" s="40"/>
      <c r="D21" s="40"/>
      <c r="E21" s="41"/>
      <c r="F21" s="89"/>
      <c r="G21" s="41"/>
      <c r="H21" s="3"/>
      <c r="I21" s="4"/>
      <c r="J21" s="3"/>
      <c r="K21" s="3"/>
      <c r="L21" s="3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12" customHeight="1">
      <c r="A22" s="88"/>
      <c r="B22" s="40"/>
      <c r="C22" s="40"/>
      <c r="D22" s="40"/>
      <c r="E22" s="41"/>
      <c r="F22" s="89"/>
      <c r="G22" s="41"/>
      <c r="H22" s="3"/>
      <c r="I22" s="3"/>
      <c r="J22" s="3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12" customHeight="1">
      <c r="A23" s="90" t="s">
        <v>15</v>
      </c>
      <c r="B23" s="40"/>
      <c r="C23" s="40"/>
      <c r="D23" s="40"/>
      <c r="E23" s="41"/>
      <c r="F23" s="42">
        <f>SUM(F16:G22)</f>
        <v>0</v>
      </c>
      <c r="G23" s="41"/>
      <c r="H23" s="3"/>
      <c r="I23" s="3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12" customHeight="1">
      <c r="A24" s="90" t="s">
        <v>16</v>
      </c>
      <c r="B24" s="40"/>
      <c r="C24" s="40"/>
      <c r="D24" s="40"/>
      <c r="E24" s="41"/>
      <c r="F24" s="91">
        <f>F16+F17</f>
        <v>0</v>
      </c>
      <c r="G24" s="41"/>
      <c r="H24" s="3"/>
      <c r="I24" s="3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12" customHeight="1">
      <c r="A25" s="52"/>
      <c r="B25" s="53"/>
      <c r="C25" s="53"/>
      <c r="D25" s="53"/>
      <c r="E25" s="53"/>
      <c r="F25" s="53"/>
      <c r="G25" s="53"/>
      <c r="H25" s="2"/>
      <c r="I25" s="3"/>
      <c r="J25" s="2"/>
      <c r="K25" s="2"/>
      <c r="L25" s="2"/>
      <c r="M25" s="3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12" customHeight="1">
      <c r="A26" s="80" t="s">
        <v>17</v>
      </c>
      <c r="B26" s="40"/>
      <c r="C26" s="40"/>
      <c r="D26" s="40"/>
      <c r="E26" s="40"/>
      <c r="F26" s="40"/>
      <c r="G26" s="41"/>
      <c r="H26" s="3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12" customHeight="1">
      <c r="A27" s="39" t="s">
        <v>18</v>
      </c>
      <c r="B27" s="40"/>
      <c r="C27" s="40"/>
      <c r="D27" s="40"/>
      <c r="E27" s="40"/>
      <c r="F27" s="40"/>
      <c r="G27" s="41"/>
      <c r="H27" s="3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12" customHeight="1">
      <c r="A28" s="49" t="s">
        <v>19</v>
      </c>
      <c r="B28" s="40"/>
      <c r="C28" s="41"/>
      <c r="D28" s="54">
        <v>0.2</v>
      </c>
      <c r="E28" s="41"/>
      <c r="F28" s="55">
        <f>F24*D28</f>
        <v>0</v>
      </c>
      <c r="G28" s="41"/>
      <c r="H28" s="3"/>
      <c r="I28" s="3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12" customHeight="1">
      <c r="A29" s="49" t="s">
        <v>20</v>
      </c>
      <c r="B29" s="40"/>
      <c r="C29" s="41"/>
      <c r="D29" s="54">
        <v>0.08</v>
      </c>
      <c r="E29" s="41"/>
      <c r="F29" s="55">
        <f>F24*D29</f>
        <v>0</v>
      </c>
      <c r="G29" s="41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12" customHeight="1">
      <c r="A30" s="49" t="s">
        <v>21</v>
      </c>
      <c r="B30" s="40"/>
      <c r="C30" s="41"/>
      <c r="D30" s="54">
        <v>1.4999999999999999E-2</v>
      </c>
      <c r="E30" s="41"/>
      <c r="F30" s="55">
        <f>F24*D30</f>
        <v>0</v>
      </c>
      <c r="G30" s="41"/>
      <c r="H30" s="3"/>
      <c r="I30" s="3"/>
      <c r="J30" s="3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12" customHeight="1">
      <c r="A31" s="49" t="s">
        <v>22</v>
      </c>
      <c r="B31" s="40"/>
      <c r="C31" s="41"/>
      <c r="D31" s="54">
        <v>0.01</v>
      </c>
      <c r="E31" s="41"/>
      <c r="F31" s="55">
        <f>F24*D31</f>
        <v>0</v>
      </c>
      <c r="G31" s="41"/>
      <c r="H31" s="3"/>
      <c r="I31" s="2"/>
      <c r="J31" s="2"/>
      <c r="K31" s="2"/>
      <c r="L31" s="2"/>
      <c r="M31" s="2"/>
      <c r="N31" s="6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12" customHeight="1">
      <c r="A32" s="49" t="s">
        <v>23</v>
      </c>
      <c r="B32" s="40"/>
      <c r="C32" s="41"/>
      <c r="D32" s="54">
        <v>2E-3</v>
      </c>
      <c r="E32" s="41"/>
      <c r="F32" s="55">
        <f>F24*D32</f>
        <v>0</v>
      </c>
      <c r="G32" s="41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12" customHeight="1">
      <c r="A33" s="49" t="s">
        <v>24</v>
      </c>
      <c r="B33" s="40"/>
      <c r="C33" s="41"/>
      <c r="D33" s="54">
        <v>6.0000000000000001E-3</v>
      </c>
      <c r="E33" s="41"/>
      <c r="F33" s="55">
        <f>F24*D33</f>
        <v>0</v>
      </c>
      <c r="G33" s="41"/>
      <c r="H33" s="3"/>
      <c r="I33" s="2"/>
      <c r="J33" s="3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2" customHeight="1">
      <c r="A34" s="49" t="s">
        <v>25</v>
      </c>
      <c r="B34" s="40"/>
      <c r="C34" s="41"/>
      <c r="D34" s="54">
        <v>2.5000000000000001E-2</v>
      </c>
      <c r="E34" s="41"/>
      <c r="F34" s="55">
        <f>F24*D34</f>
        <v>0</v>
      </c>
      <c r="G34" s="41"/>
      <c r="H34" s="3"/>
      <c r="I34" s="2"/>
      <c r="J34" s="3"/>
      <c r="K34" s="2"/>
      <c r="L34" s="2"/>
      <c r="M34" s="3"/>
      <c r="N34" s="3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2" customHeight="1">
      <c r="A35" s="49" t="s">
        <v>26</v>
      </c>
      <c r="B35" s="40"/>
      <c r="C35" s="41"/>
      <c r="D35" s="58">
        <v>0.03</v>
      </c>
      <c r="E35" s="41"/>
      <c r="F35" s="55">
        <f>F24*D35</f>
        <v>0</v>
      </c>
      <c r="G35" s="41"/>
      <c r="H35" s="3"/>
      <c r="I35" s="2"/>
      <c r="J35" s="3"/>
      <c r="K35" s="2"/>
      <c r="L35" s="2"/>
      <c r="M35" s="2"/>
      <c r="N35" s="3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2" customHeight="1">
      <c r="A36" s="50" t="s">
        <v>27</v>
      </c>
      <c r="B36" s="40"/>
      <c r="C36" s="41"/>
      <c r="D36" s="51">
        <f>SUM(D28:E35)</f>
        <v>0.3680000000000001</v>
      </c>
      <c r="E36" s="41"/>
      <c r="F36" s="42">
        <f>SUM(F28:G35)</f>
        <v>0</v>
      </c>
      <c r="G36" s="41"/>
      <c r="H36" s="2"/>
      <c r="I36" s="2"/>
      <c r="J36" s="2"/>
      <c r="K36" s="2"/>
      <c r="L36" s="2"/>
      <c r="M36" s="3"/>
      <c r="N36" s="3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2" customHeight="1">
      <c r="A37" s="52"/>
      <c r="B37" s="53"/>
      <c r="C37" s="53"/>
      <c r="D37" s="53"/>
      <c r="E37" s="53"/>
      <c r="F37" s="53"/>
      <c r="G37" s="53"/>
      <c r="H37" s="3"/>
      <c r="I37" s="3"/>
      <c r="J37" s="2"/>
      <c r="K37" s="2"/>
      <c r="L37" s="2"/>
      <c r="M37" s="3"/>
      <c r="N37" s="3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2" customHeight="1">
      <c r="A38" s="39" t="s">
        <v>28</v>
      </c>
      <c r="B38" s="40"/>
      <c r="C38" s="40"/>
      <c r="D38" s="40"/>
      <c r="E38" s="40"/>
      <c r="F38" s="40"/>
      <c r="G38" s="41"/>
      <c r="H38" s="2"/>
      <c r="I38" s="2"/>
      <c r="J38" s="2"/>
      <c r="K38" s="2"/>
      <c r="L38" s="2"/>
      <c r="M38" s="3"/>
      <c r="N38" s="2"/>
      <c r="O38" s="3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2" customHeight="1">
      <c r="A39" s="49" t="s">
        <v>29</v>
      </c>
      <c r="B39" s="40"/>
      <c r="C39" s="41"/>
      <c r="D39" s="54">
        <f>(1/12)</f>
        <v>8.3333333333333329E-2</v>
      </c>
      <c r="E39" s="41"/>
      <c r="F39" s="55">
        <f>F24*D39</f>
        <v>0</v>
      </c>
      <c r="G39" s="41"/>
      <c r="H39" s="3"/>
      <c r="I39" s="2"/>
      <c r="J39" s="2"/>
      <c r="K39" s="2"/>
      <c r="L39" s="3"/>
      <c r="M39" s="2"/>
      <c r="N39" s="2"/>
      <c r="O39" s="2"/>
      <c r="P39" s="3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2" customHeight="1">
      <c r="A40" s="49" t="s">
        <v>30</v>
      </c>
      <c r="B40" s="40"/>
      <c r="C40" s="41"/>
      <c r="D40" s="54">
        <f>(1+1/3)/12</f>
        <v>0.1111111111111111</v>
      </c>
      <c r="E40" s="41"/>
      <c r="F40" s="55">
        <f>F24*D40</f>
        <v>0</v>
      </c>
      <c r="G40" s="41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2" customHeight="1">
      <c r="A41" s="49" t="s">
        <v>31</v>
      </c>
      <c r="B41" s="40"/>
      <c r="C41" s="41"/>
      <c r="D41" s="54">
        <v>3.8400000000000001E-3</v>
      </c>
      <c r="E41" s="41"/>
      <c r="F41" s="55">
        <f>F24*D41</f>
        <v>0</v>
      </c>
      <c r="G41" s="41"/>
      <c r="H41" s="2"/>
      <c r="I41" s="2"/>
      <c r="J41" s="2"/>
      <c r="K41" s="2"/>
      <c r="L41" s="2"/>
      <c r="M41" s="2"/>
      <c r="N41" s="2"/>
      <c r="O41" s="2"/>
      <c r="P41" s="3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2" customHeight="1">
      <c r="A42" s="49" t="s">
        <v>32</v>
      </c>
      <c r="B42" s="40"/>
      <c r="C42" s="41"/>
      <c r="D42" s="54">
        <v>2.7400000000000002E-3</v>
      </c>
      <c r="E42" s="41"/>
      <c r="F42" s="55">
        <f>F24*D42</f>
        <v>0</v>
      </c>
      <c r="G42" s="41"/>
      <c r="H42" s="2"/>
      <c r="I42" s="3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2" customHeight="1">
      <c r="A43" s="49" t="s">
        <v>33</v>
      </c>
      <c r="B43" s="40"/>
      <c r="C43" s="41"/>
      <c r="D43" s="54">
        <v>4.0999999999999999E-4</v>
      </c>
      <c r="E43" s="41"/>
      <c r="F43" s="55">
        <f>F24*D43</f>
        <v>0</v>
      </c>
      <c r="G43" s="41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2" customHeight="1">
      <c r="A44" s="49" t="s">
        <v>34</v>
      </c>
      <c r="B44" s="40"/>
      <c r="C44" s="41"/>
      <c r="D44" s="54">
        <v>2.7400000000000002E-3</v>
      </c>
      <c r="E44" s="41"/>
      <c r="F44" s="55">
        <f>F24*D44</f>
        <v>0</v>
      </c>
      <c r="G44" s="41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2" customHeight="1">
      <c r="A45" s="49" t="s">
        <v>35</v>
      </c>
      <c r="B45" s="40"/>
      <c r="C45" s="41"/>
      <c r="D45" s="54">
        <v>2.0300000000000001E-3</v>
      </c>
      <c r="E45" s="41"/>
      <c r="F45" s="55">
        <f>F24*D45</f>
        <v>0</v>
      </c>
      <c r="G45" s="41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2" customHeight="1">
      <c r="A46" s="49" t="s">
        <v>36</v>
      </c>
      <c r="B46" s="40"/>
      <c r="C46" s="41"/>
      <c r="D46" s="54">
        <v>4.0000000000000003E-5</v>
      </c>
      <c r="E46" s="41"/>
      <c r="F46" s="55">
        <f>F24*D46</f>
        <v>0</v>
      </c>
      <c r="G46" s="41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2" customHeight="1">
      <c r="A47" s="50" t="s">
        <v>37</v>
      </c>
      <c r="B47" s="40"/>
      <c r="C47" s="41"/>
      <c r="D47" s="51">
        <f>SUM(D39:E46)</f>
        <v>0.20624444444444442</v>
      </c>
      <c r="E47" s="41"/>
      <c r="F47" s="42">
        <f>SUM(F39:G46)</f>
        <v>0</v>
      </c>
      <c r="G47" s="41"/>
      <c r="H47" s="3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2" customHeight="1">
      <c r="A48" s="52"/>
      <c r="B48" s="53"/>
      <c r="C48" s="53"/>
      <c r="D48" s="53"/>
      <c r="E48" s="53"/>
      <c r="F48" s="53"/>
      <c r="G48" s="53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2" customHeight="1">
      <c r="A49" s="39" t="s">
        <v>38</v>
      </c>
      <c r="B49" s="40"/>
      <c r="C49" s="40"/>
      <c r="D49" s="40"/>
      <c r="E49" s="40"/>
      <c r="F49" s="40"/>
      <c r="G49" s="41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2" customHeight="1">
      <c r="A50" s="49" t="s">
        <v>39</v>
      </c>
      <c r="B50" s="40"/>
      <c r="C50" s="41"/>
      <c r="D50" s="58">
        <v>8.0000000000000007E-5</v>
      </c>
      <c r="E50" s="41"/>
      <c r="F50" s="55">
        <f>F24*D50</f>
        <v>0</v>
      </c>
      <c r="G50" s="41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2" customHeight="1">
      <c r="A51" s="49" t="s">
        <v>40</v>
      </c>
      <c r="B51" s="40"/>
      <c r="C51" s="41"/>
      <c r="D51" s="58">
        <v>1.7000000000000001E-4</v>
      </c>
      <c r="E51" s="41"/>
      <c r="F51" s="55">
        <f>F24*D51</f>
        <v>0</v>
      </c>
      <c r="G51" s="41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26.25" customHeight="1">
      <c r="A52" s="72" t="s">
        <v>41</v>
      </c>
      <c r="B52" s="40"/>
      <c r="C52" s="41"/>
      <c r="D52" s="54">
        <v>3.2000000000000001E-2</v>
      </c>
      <c r="E52" s="41"/>
      <c r="F52" s="55">
        <f>F24*D52</f>
        <v>0</v>
      </c>
      <c r="G52" s="41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25.5" customHeight="1">
      <c r="A53" s="72" t="s">
        <v>42</v>
      </c>
      <c r="B53" s="40"/>
      <c r="C53" s="41"/>
      <c r="D53" s="54">
        <v>8.0000000000000002E-3</v>
      </c>
      <c r="E53" s="41"/>
      <c r="F53" s="55">
        <f>F24*D53</f>
        <v>0</v>
      </c>
      <c r="G53" s="41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2" customHeight="1">
      <c r="A54" s="50" t="s">
        <v>43</v>
      </c>
      <c r="B54" s="40"/>
      <c r="C54" s="41"/>
      <c r="D54" s="51">
        <f>SUM(D50:E53)</f>
        <v>4.0250000000000001E-2</v>
      </c>
      <c r="E54" s="41"/>
      <c r="F54" s="42">
        <f>SUM(F50:G53)</f>
        <v>0</v>
      </c>
      <c r="G54" s="41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2" customHeight="1">
      <c r="A55" s="52"/>
      <c r="B55" s="53"/>
      <c r="C55" s="53"/>
      <c r="D55" s="53"/>
      <c r="E55" s="53"/>
      <c r="F55" s="53"/>
      <c r="G55" s="53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2" customHeight="1">
      <c r="A56" s="39" t="s">
        <v>44</v>
      </c>
      <c r="B56" s="40"/>
      <c r="C56" s="40"/>
      <c r="D56" s="40"/>
      <c r="E56" s="40"/>
      <c r="F56" s="40"/>
      <c r="G56" s="41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2" customHeight="1">
      <c r="A57" s="49" t="s">
        <v>45</v>
      </c>
      <c r="B57" s="40"/>
      <c r="C57" s="41"/>
      <c r="D57" s="58">
        <f>D36*D47</f>
        <v>7.5897955555555577E-2</v>
      </c>
      <c r="E57" s="41"/>
      <c r="F57" s="59">
        <f>F47*D57</f>
        <v>0</v>
      </c>
      <c r="G57" s="41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2" customHeight="1">
      <c r="A58" s="50" t="s">
        <v>46</v>
      </c>
      <c r="B58" s="40"/>
      <c r="C58" s="41"/>
      <c r="D58" s="51">
        <f>SUM(D57:E57)</f>
        <v>7.5897955555555577E-2</v>
      </c>
      <c r="E58" s="41"/>
      <c r="F58" s="42">
        <f>SUM(F57:G57)</f>
        <v>0</v>
      </c>
      <c r="G58" s="41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2" customHeight="1">
      <c r="A59" s="52"/>
      <c r="B59" s="53"/>
      <c r="C59" s="53"/>
      <c r="D59" s="53"/>
      <c r="E59" s="53"/>
      <c r="F59" s="53"/>
      <c r="G59" s="53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2" customHeight="1">
      <c r="A60" s="39" t="s">
        <v>47</v>
      </c>
      <c r="B60" s="40"/>
      <c r="C60" s="40"/>
      <c r="D60" s="40"/>
      <c r="E60" s="40"/>
      <c r="F60" s="40"/>
      <c r="G60" s="41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25.5" customHeight="1">
      <c r="A61" s="49" t="s">
        <v>48</v>
      </c>
      <c r="B61" s="40"/>
      <c r="C61" s="41"/>
      <c r="D61" s="54">
        <v>1.0000000000000001E-5</v>
      </c>
      <c r="E61" s="41"/>
      <c r="F61" s="55">
        <f>F24*D61</f>
        <v>0</v>
      </c>
      <c r="G61" s="41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39" customHeight="1">
      <c r="A62" s="49" t="s">
        <v>49</v>
      </c>
      <c r="B62" s="40"/>
      <c r="C62" s="41"/>
      <c r="D62" s="54">
        <v>3.0000000000000001E-5</v>
      </c>
      <c r="E62" s="41"/>
      <c r="F62" s="55">
        <f>F24*D62</f>
        <v>0</v>
      </c>
      <c r="G62" s="41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2" customHeight="1">
      <c r="A63" s="50" t="s">
        <v>50</v>
      </c>
      <c r="B63" s="40"/>
      <c r="C63" s="41"/>
      <c r="D63" s="51">
        <f>SUM(D61:E62)</f>
        <v>4.0000000000000003E-5</v>
      </c>
      <c r="E63" s="41"/>
      <c r="F63" s="42">
        <f>SUM(F61:G62)</f>
        <v>0</v>
      </c>
      <c r="G63" s="41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2" customHeight="1">
      <c r="A64" s="52"/>
      <c r="B64" s="53"/>
      <c r="C64" s="53"/>
      <c r="D64" s="53"/>
      <c r="E64" s="53"/>
      <c r="F64" s="53"/>
      <c r="G64" s="53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2" customHeight="1">
      <c r="A65" s="39" t="s">
        <v>51</v>
      </c>
      <c r="B65" s="40"/>
      <c r="C65" s="40"/>
      <c r="D65" s="40"/>
      <c r="E65" s="40"/>
      <c r="F65" s="40"/>
      <c r="G65" s="41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36" customHeight="1">
      <c r="A66" s="49" t="s">
        <v>52</v>
      </c>
      <c r="B66" s="40"/>
      <c r="C66" s="41"/>
      <c r="D66" s="54">
        <v>3.0000000000000001E-5</v>
      </c>
      <c r="E66" s="41"/>
      <c r="F66" s="55">
        <f>F24*D66</f>
        <v>0</v>
      </c>
      <c r="G66" s="41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2" customHeight="1">
      <c r="A67" s="50" t="s">
        <v>53</v>
      </c>
      <c r="B67" s="40"/>
      <c r="C67" s="41"/>
      <c r="D67" s="56">
        <f>SUM(D66:E66)</f>
        <v>3.0000000000000001E-5</v>
      </c>
      <c r="E67" s="41"/>
      <c r="F67" s="42">
        <f>SUM(F66:G66)</f>
        <v>0</v>
      </c>
      <c r="G67" s="41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2" customHeight="1">
      <c r="A68" s="52"/>
      <c r="B68" s="53"/>
      <c r="C68" s="53"/>
      <c r="D68" s="53"/>
      <c r="E68" s="53"/>
      <c r="F68" s="53"/>
      <c r="G68" s="53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2" customHeight="1">
      <c r="A69" s="50" t="s">
        <v>54</v>
      </c>
      <c r="B69" s="40"/>
      <c r="C69" s="41"/>
      <c r="D69" s="51">
        <f>D36+D47+D54+D58+D63+D67</f>
        <v>0.69046240000000014</v>
      </c>
      <c r="E69" s="41"/>
      <c r="F69" s="42">
        <f>F24*D69</f>
        <v>0</v>
      </c>
      <c r="G69" s="41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2" customHeight="1">
      <c r="A70" s="52"/>
      <c r="B70" s="53"/>
      <c r="C70" s="53"/>
      <c r="D70" s="53"/>
      <c r="E70" s="53"/>
      <c r="F70" s="53"/>
      <c r="G70" s="53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2" customHeight="1">
      <c r="A71" s="57" t="s">
        <v>55</v>
      </c>
      <c r="B71" s="40"/>
      <c r="C71" s="40"/>
      <c r="D71" s="40"/>
      <c r="E71" s="41"/>
      <c r="F71" s="42">
        <f>F23+F69</f>
        <v>0</v>
      </c>
      <c r="G71" s="41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2" customHeight="1">
      <c r="A72" s="52"/>
      <c r="B72" s="53"/>
      <c r="C72" s="53"/>
      <c r="D72" s="53"/>
      <c r="E72" s="53"/>
      <c r="F72" s="53"/>
      <c r="G72" s="53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2" customHeight="1">
      <c r="A73" s="39" t="s">
        <v>56</v>
      </c>
      <c r="B73" s="40"/>
      <c r="C73" s="40"/>
      <c r="D73" s="40"/>
      <c r="E73" s="40"/>
      <c r="F73" s="40"/>
      <c r="G73" s="41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2" customHeight="1">
      <c r="A74" s="60" t="s">
        <v>57</v>
      </c>
      <c r="B74" s="40"/>
      <c r="C74" s="40"/>
      <c r="D74" s="40"/>
      <c r="E74" s="41"/>
      <c r="F74" s="55">
        <v>0</v>
      </c>
      <c r="G74" s="41"/>
      <c r="H74" s="3"/>
      <c r="I74" s="3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2" customHeight="1">
      <c r="A75" s="60" t="s">
        <v>58</v>
      </c>
      <c r="B75" s="40"/>
      <c r="C75" s="40"/>
      <c r="D75" s="40"/>
      <c r="E75" s="41"/>
      <c r="F75" s="55">
        <v>0</v>
      </c>
      <c r="G75" s="41"/>
      <c r="H75" s="3"/>
      <c r="I75" s="3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2" customHeight="1">
      <c r="A76" s="60" t="s">
        <v>59</v>
      </c>
      <c r="B76" s="40"/>
      <c r="C76" s="40"/>
      <c r="D76" s="40"/>
      <c r="E76" s="41"/>
      <c r="F76" s="55">
        <v>0</v>
      </c>
      <c r="G76" s="41"/>
      <c r="H76" s="6"/>
      <c r="I76" s="3"/>
      <c r="J76" s="3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2" customHeight="1">
      <c r="A77" s="60" t="s">
        <v>60</v>
      </c>
      <c r="B77" s="40"/>
      <c r="C77" s="40"/>
      <c r="D77" s="40"/>
      <c r="E77" s="41"/>
      <c r="F77" s="55">
        <v>0</v>
      </c>
      <c r="G77" s="41"/>
      <c r="H77" s="3"/>
      <c r="I77" s="3"/>
      <c r="J77" s="3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2" customHeight="1">
      <c r="A78" s="67" t="s">
        <v>61</v>
      </c>
      <c r="B78" s="44"/>
      <c r="C78" s="44"/>
      <c r="D78" s="44"/>
      <c r="E78" s="68"/>
      <c r="F78" s="55">
        <v>0</v>
      </c>
      <c r="G78" s="41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2" customHeight="1">
      <c r="A79" s="67" t="s">
        <v>62</v>
      </c>
      <c r="B79" s="44"/>
      <c r="C79" s="44"/>
      <c r="D79" s="44"/>
      <c r="E79" s="68"/>
      <c r="F79" s="55">
        <v>0</v>
      </c>
      <c r="G79" s="41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2" customHeight="1">
      <c r="A80" s="67" t="s">
        <v>63</v>
      </c>
      <c r="B80" s="44"/>
      <c r="C80" s="44"/>
      <c r="D80" s="44"/>
      <c r="E80" s="68"/>
      <c r="F80" s="55">
        <v>0</v>
      </c>
      <c r="G80" s="41"/>
      <c r="H80" s="4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2" customHeight="1">
      <c r="A81" s="67" t="s">
        <v>64</v>
      </c>
      <c r="B81" s="44"/>
      <c r="C81" s="44"/>
      <c r="D81" s="44"/>
      <c r="E81" s="68"/>
      <c r="F81" s="55">
        <v>0</v>
      </c>
      <c r="G81" s="41"/>
      <c r="H81" s="3"/>
      <c r="I81" s="3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2" customHeight="1">
      <c r="A82" s="67" t="s">
        <v>65</v>
      </c>
      <c r="B82" s="44"/>
      <c r="C82" s="44"/>
      <c r="D82" s="44"/>
      <c r="E82" s="68"/>
      <c r="F82" s="55">
        <v>0</v>
      </c>
      <c r="G82" s="41"/>
      <c r="H82" s="3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2" customHeight="1">
      <c r="A83" s="69" t="s">
        <v>66</v>
      </c>
      <c r="B83" s="40"/>
      <c r="C83" s="40"/>
      <c r="D83" s="40"/>
      <c r="E83" s="41"/>
      <c r="F83" s="42">
        <f>SUM(F74:G82)</f>
        <v>0</v>
      </c>
      <c r="G83" s="41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2" customHeight="1">
      <c r="A84" s="52"/>
      <c r="B84" s="53"/>
      <c r="C84" s="53"/>
      <c r="D84" s="53"/>
      <c r="E84" s="53"/>
      <c r="F84" s="53"/>
      <c r="G84" s="53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2" customHeight="1">
      <c r="A85" s="57" t="s">
        <v>67</v>
      </c>
      <c r="B85" s="40"/>
      <c r="C85" s="40"/>
      <c r="D85" s="40"/>
      <c r="E85" s="41"/>
      <c r="F85" s="42">
        <f>F71+F83</f>
        <v>0</v>
      </c>
      <c r="G85" s="41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2" customHeight="1">
      <c r="A86" s="52"/>
      <c r="B86" s="53"/>
      <c r="C86" s="53"/>
      <c r="D86" s="53"/>
      <c r="E86" s="53"/>
      <c r="F86" s="53"/>
      <c r="G86" s="53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2" customHeight="1">
      <c r="A87" s="39" t="s">
        <v>68</v>
      </c>
      <c r="B87" s="40"/>
      <c r="C87" s="40"/>
      <c r="D87" s="40"/>
      <c r="E87" s="40"/>
      <c r="F87" s="40"/>
      <c r="G87" s="41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2" customHeight="1">
      <c r="A88" s="49" t="s">
        <v>69</v>
      </c>
      <c r="B88" s="40"/>
      <c r="C88" s="41"/>
      <c r="D88" s="70">
        <v>0.03</v>
      </c>
      <c r="E88" s="41"/>
      <c r="F88" s="55">
        <f>D88*F85</f>
        <v>0</v>
      </c>
      <c r="G88" s="41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2" customHeight="1">
      <c r="A89" s="49" t="s">
        <v>70</v>
      </c>
      <c r="B89" s="40"/>
      <c r="C89" s="41"/>
      <c r="D89" s="71">
        <v>0</v>
      </c>
      <c r="E89" s="41"/>
      <c r="F89" s="55">
        <f>(F88+F85)*D89</f>
        <v>0</v>
      </c>
      <c r="G89" s="41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2" customHeight="1">
      <c r="A90" s="50" t="s">
        <v>71</v>
      </c>
      <c r="B90" s="40"/>
      <c r="C90" s="41"/>
      <c r="D90" s="92">
        <f>D89+D88</f>
        <v>0.03</v>
      </c>
      <c r="E90" s="41"/>
      <c r="F90" s="42">
        <f>SUM(F88:G89)</f>
        <v>0</v>
      </c>
      <c r="G90" s="41"/>
      <c r="H90" s="3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2" customHeight="1">
      <c r="A91" s="49" t="s">
        <v>72</v>
      </c>
      <c r="B91" s="40"/>
      <c r="C91" s="41"/>
      <c r="D91" s="70">
        <v>0.03</v>
      </c>
      <c r="E91" s="41"/>
      <c r="F91" s="55">
        <f>D91*F98</f>
        <v>0</v>
      </c>
      <c r="G91" s="41"/>
      <c r="H91" s="3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2" customHeight="1">
      <c r="A92" s="49" t="s">
        <v>73</v>
      </c>
      <c r="B92" s="40"/>
      <c r="C92" s="41"/>
      <c r="D92" s="70">
        <v>7.0000000000000007E-2</v>
      </c>
      <c r="E92" s="41"/>
      <c r="F92" s="55">
        <f>D92*F98</f>
        <v>0</v>
      </c>
      <c r="G92" s="41"/>
      <c r="H92" s="3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2" customHeight="1">
      <c r="A93" s="49" t="s">
        <v>74</v>
      </c>
      <c r="B93" s="40"/>
      <c r="C93" s="41"/>
      <c r="D93" s="70">
        <v>1.6500000000000001E-2</v>
      </c>
      <c r="E93" s="41"/>
      <c r="F93" s="55">
        <f>D93*F98</f>
        <v>0</v>
      </c>
      <c r="G93" s="41"/>
      <c r="H93" s="3"/>
      <c r="I93" s="7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2" customHeight="1">
      <c r="A94" s="95" t="s">
        <v>75</v>
      </c>
      <c r="B94" s="40"/>
      <c r="C94" s="41"/>
      <c r="D94" s="92">
        <f>SUM(D91:E93)</f>
        <v>0.11650000000000001</v>
      </c>
      <c r="E94" s="41"/>
      <c r="F94" s="94">
        <f>SUM(F91:G93)</f>
        <v>0</v>
      </c>
      <c r="G94" s="41"/>
      <c r="H94" s="3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2" customHeight="1">
      <c r="A95" s="80" t="s">
        <v>76</v>
      </c>
      <c r="B95" s="40"/>
      <c r="C95" s="41"/>
      <c r="D95" s="93">
        <f>((1+D88)*(1+D89)/(1-D94)-1)</f>
        <v>0.16581777023203181</v>
      </c>
      <c r="E95" s="41"/>
      <c r="F95" s="42">
        <f>F90+F91+F92+F93</f>
        <v>0</v>
      </c>
      <c r="G95" s="41"/>
      <c r="H95" s="3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2" customHeight="1">
      <c r="A96" s="1"/>
      <c r="B96" s="1"/>
      <c r="C96" s="1"/>
      <c r="D96" s="8"/>
      <c r="E96" s="8"/>
      <c r="F96" s="9"/>
      <c r="G96" s="1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2" customHeight="1">
      <c r="A97" s="10"/>
      <c r="B97" s="1"/>
      <c r="C97" s="1"/>
      <c r="D97" s="8"/>
      <c r="E97" s="8"/>
      <c r="F97" s="9"/>
      <c r="G97" s="1"/>
      <c r="H97" s="11"/>
      <c r="I97" s="2"/>
      <c r="J97" s="3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2" customHeight="1">
      <c r="A98" s="39" t="s">
        <v>77</v>
      </c>
      <c r="B98" s="40"/>
      <c r="C98" s="40"/>
      <c r="D98" s="40"/>
      <c r="E98" s="41"/>
      <c r="F98" s="42">
        <f>ROUND((F85+F90)/(1-(D94)),2)</f>
        <v>0</v>
      </c>
      <c r="G98" s="41"/>
      <c r="H98" s="12"/>
      <c r="I98" s="3"/>
      <c r="J98" s="3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2" customHeight="1">
      <c r="A99" s="13"/>
      <c r="B99" s="13"/>
      <c r="C99" s="13"/>
      <c r="D99" s="13"/>
      <c r="E99" s="13" t="s">
        <v>78</v>
      </c>
      <c r="F99" s="13"/>
      <c r="G99" s="13"/>
      <c r="H99" s="3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2" customHeight="1">
      <c r="A100" s="39" t="s">
        <v>79</v>
      </c>
      <c r="B100" s="40"/>
      <c r="C100" s="40"/>
      <c r="D100" s="40"/>
      <c r="E100" s="41"/>
      <c r="F100" s="47">
        <f>F98</f>
        <v>0</v>
      </c>
      <c r="G100" s="41"/>
      <c r="H100" s="12"/>
      <c r="I100" s="3"/>
      <c r="J100" s="3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2" customHeight="1">
      <c r="A101" s="13"/>
      <c r="B101" s="13"/>
      <c r="C101" s="13"/>
      <c r="D101" s="13"/>
      <c r="E101" s="13"/>
      <c r="F101" s="13"/>
      <c r="G101" s="13"/>
      <c r="H101" s="2"/>
      <c r="I101" s="3"/>
      <c r="J101" s="3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2" customHeight="1">
      <c r="A102" s="39" t="s">
        <v>80</v>
      </c>
      <c r="B102" s="40"/>
      <c r="C102" s="40"/>
      <c r="D102" s="40"/>
      <c r="E102" s="41"/>
      <c r="F102" s="42">
        <f>F100*12</f>
        <v>0</v>
      </c>
      <c r="G102" s="41"/>
      <c r="H102" s="2"/>
      <c r="I102" s="3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2" customHeight="1">
      <c r="A103" s="2"/>
      <c r="B103" s="2"/>
      <c r="C103" s="2"/>
      <c r="D103" s="2"/>
      <c r="E103" s="2"/>
      <c r="F103" s="2"/>
      <c r="G103" s="2"/>
      <c r="H103" s="3"/>
      <c r="I103" s="2"/>
      <c r="J103" s="3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5.75" customHeight="1">
      <c r="A104" s="43" t="s">
        <v>81</v>
      </c>
      <c r="B104" s="44"/>
      <c r="C104" s="44"/>
      <c r="D104" s="44"/>
      <c r="E104" s="44"/>
      <c r="F104" s="44"/>
      <c r="G104" s="45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5" customHeight="1">
      <c r="A105" s="46" t="s">
        <v>82</v>
      </c>
      <c r="B105" s="44"/>
      <c r="C105" s="44"/>
      <c r="D105" s="44"/>
      <c r="E105" s="44"/>
      <c r="F105" s="44"/>
      <c r="G105" s="45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5" customHeight="1">
      <c r="A106" s="46" t="s">
        <v>83</v>
      </c>
      <c r="B106" s="44"/>
      <c r="C106" s="44"/>
      <c r="D106" s="44"/>
      <c r="E106" s="44"/>
      <c r="F106" s="44"/>
      <c r="G106" s="45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5" customHeight="1">
      <c r="A107" s="46" t="s">
        <v>84</v>
      </c>
      <c r="B107" s="44"/>
      <c r="C107" s="44"/>
      <c r="D107" s="44"/>
      <c r="E107" s="44"/>
      <c r="F107" s="44"/>
      <c r="G107" s="45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5" customHeight="1">
      <c r="A108" s="46" t="s">
        <v>85</v>
      </c>
      <c r="B108" s="44"/>
      <c r="C108" s="44"/>
      <c r="D108" s="44"/>
      <c r="E108" s="44"/>
      <c r="F108" s="44"/>
      <c r="G108" s="45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5" customHeight="1">
      <c r="A109" s="46" t="s">
        <v>86</v>
      </c>
      <c r="B109" s="44"/>
      <c r="C109" s="44"/>
      <c r="D109" s="44"/>
      <c r="E109" s="44"/>
      <c r="F109" s="44"/>
      <c r="G109" s="45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5" customHeight="1"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02" customHeight="1">
      <c r="A111" s="48" t="s">
        <v>87</v>
      </c>
      <c r="B111" s="44"/>
      <c r="C111" s="44"/>
      <c r="D111" s="44"/>
      <c r="E111" s="44"/>
      <c r="F111" s="44"/>
      <c r="G111" s="45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26.25" customHeight="1">
      <c r="A112" s="48" t="s">
        <v>88</v>
      </c>
      <c r="B112" s="44"/>
      <c r="C112" s="44"/>
      <c r="D112" s="44"/>
      <c r="E112" s="44"/>
      <c r="F112" s="44"/>
      <c r="G112" s="45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25.5" customHeight="1">
      <c r="A113" s="48" t="s">
        <v>89</v>
      </c>
      <c r="B113" s="44"/>
      <c r="C113" s="44"/>
      <c r="D113" s="44"/>
      <c r="E113" s="44"/>
      <c r="F113" s="44"/>
      <c r="G113" s="45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5.75" customHeight="1">
      <c r="A114" s="61" t="s">
        <v>90</v>
      </c>
      <c r="B114" s="62"/>
      <c r="C114" s="62"/>
      <c r="D114" s="62"/>
      <c r="E114" s="62"/>
      <c r="F114" s="62"/>
      <c r="G114" s="63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24.75" customHeight="1">
      <c r="A115" s="64"/>
      <c r="B115" s="65"/>
      <c r="C115" s="65"/>
      <c r="D115" s="65"/>
      <c r="E115" s="65"/>
      <c r="F115" s="65"/>
      <c r="G115" s="66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2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2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2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2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2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2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2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2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2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2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2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2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2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2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2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2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2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2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2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2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2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2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2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2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2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2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2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2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2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2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2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2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2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2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2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2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2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2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2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2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2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2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2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2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2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2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2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2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2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2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2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2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2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2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2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2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2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2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2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2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2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2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2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2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2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2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2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2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2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2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2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2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2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2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2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2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2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2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2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2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2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2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2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2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2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2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2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2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2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2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2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2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2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2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2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2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2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2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2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2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2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2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2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2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2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2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2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2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2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2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2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2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2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2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2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2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2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2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2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2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2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2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2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2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2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2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2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2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2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2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2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2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2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2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2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2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2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2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2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2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2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2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2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2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2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2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2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2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2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2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2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2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2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2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2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2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2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2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2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2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2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2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2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2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2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2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2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2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2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2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2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2" customHeight="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2" customHeight="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2" customHeight="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2" customHeight="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2" customHeight="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2" customHeight="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2" customHeight="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2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2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2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2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2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2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2" customHeight="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2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2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2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2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2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2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2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2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2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2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2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2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2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2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</sheetData>
  <mergeCells count="215">
    <mergeCell ref="D95:E95"/>
    <mergeCell ref="F95:G95"/>
    <mergeCell ref="D94:E94"/>
    <mergeCell ref="F94:G94"/>
    <mergeCell ref="A93:C93"/>
    <mergeCell ref="D93:E93"/>
    <mergeCell ref="F93:G93"/>
    <mergeCell ref="A94:C94"/>
    <mergeCell ref="A95:C95"/>
    <mergeCell ref="F78:G78"/>
    <mergeCell ref="A78:E78"/>
    <mergeCell ref="A79:E79"/>
    <mergeCell ref="F79:G79"/>
    <mergeCell ref="F80:G80"/>
    <mergeCell ref="A92:C92"/>
    <mergeCell ref="D92:E92"/>
    <mergeCell ref="F92:G92"/>
    <mergeCell ref="A89:C89"/>
    <mergeCell ref="A90:C90"/>
    <mergeCell ref="D90:E90"/>
    <mergeCell ref="F90:G90"/>
    <mergeCell ref="A91:C91"/>
    <mergeCell ref="D91:E91"/>
    <mergeCell ref="F91:G91"/>
    <mergeCell ref="A23:E23"/>
    <mergeCell ref="A24:E24"/>
    <mergeCell ref="F24:G24"/>
    <mergeCell ref="A25:G25"/>
    <mergeCell ref="A26:G26"/>
    <mergeCell ref="A27:G27"/>
    <mergeCell ref="A20:E20"/>
    <mergeCell ref="F20:G20"/>
    <mergeCell ref="A21:E21"/>
    <mergeCell ref="F21:G21"/>
    <mergeCell ref="A22:E22"/>
    <mergeCell ref="F22:G22"/>
    <mergeCell ref="F23:G23"/>
    <mergeCell ref="A14:G14"/>
    <mergeCell ref="A15:G15"/>
    <mergeCell ref="F16:G16"/>
    <mergeCell ref="A16:E16"/>
    <mergeCell ref="A17:E17"/>
    <mergeCell ref="F17:G17"/>
    <mergeCell ref="A18:E18"/>
    <mergeCell ref="F18:G18"/>
    <mergeCell ref="A19:E19"/>
    <mergeCell ref="F19:G19"/>
    <mergeCell ref="A10:C10"/>
    <mergeCell ref="D10:E10"/>
    <mergeCell ref="F10:G10"/>
    <mergeCell ref="D11:E11"/>
    <mergeCell ref="F11:G11"/>
    <mergeCell ref="A11:C11"/>
    <mergeCell ref="A12:G12"/>
    <mergeCell ref="A13:E13"/>
    <mergeCell ref="F13:G13"/>
    <mergeCell ref="A1:G1"/>
    <mergeCell ref="A2:G2"/>
    <mergeCell ref="A3:G3"/>
    <mergeCell ref="A4:G4"/>
    <mergeCell ref="A5:G5"/>
    <mergeCell ref="A6:G6"/>
    <mergeCell ref="A7:G7"/>
    <mergeCell ref="A8:G8"/>
    <mergeCell ref="A9:G9"/>
    <mergeCell ref="D39:E39"/>
    <mergeCell ref="F39:G39"/>
    <mergeCell ref="A40:C40"/>
    <mergeCell ref="D40:E40"/>
    <mergeCell ref="F40:G40"/>
    <mergeCell ref="D35:E35"/>
    <mergeCell ref="F35:G35"/>
    <mergeCell ref="D36:E36"/>
    <mergeCell ref="F36:G36"/>
    <mergeCell ref="A37:G37"/>
    <mergeCell ref="A38:G38"/>
    <mergeCell ref="A39:C39"/>
    <mergeCell ref="A29:C29"/>
    <mergeCell ref="A30:C30"/>
    <mergeCell ref="A32:C32"/>
    <mergeCell ref="A33:C33"/>
    <mergeCell ref="A34:C34"/>
    <mergeCell ref="A35:C35"/>
    <mergeCell ref="A36:C36"/>
    <mergeCell ref="D28:E28"/>
    <mergeCell ref="F28:G28"/>
    <mergeCell ref="A28:C28"/>
    <mergeCell ref="F31:G31"/>
    <mergeCell ref="D29:E29"/>
    <mergeCell ref="F29:G29"/>
    <mergeCell ref="A31:C31"/>
    <mergeCell ref="D31:E31"/>
    <mergeCell ref="D34:E34"/>
    <mergeCell ref="F34:G34"/>
    <mergeCell ref="D32:E32"/>
    <mergeCell ref="F32:G32"/>
    <mergeCell ref="D33:E33"/>
    <mergeCell ref="F33:G33"/>
    <mergeCell ref="D30:E30"/>
    <mergeCell ref="F30:G30"/>
    <mergeCell ref="A48:G48"/>
    <mergeCell ref="A49:G49"/>
    <mergeCell ref="D52:E52"/>
    <mergeCell ref="F52:G52"/>
    <mergeCell ref="A53:C53"/>
    <mergeCell ref="D53:E53"/>
    <mergeCell ref="F53:G53"/>
    <mergeCell ref="A54:C54"/>
    <mergeCell ref="D54:E54"/>
    <mergeCell ref="F54:G54"/>
    <mergeCell ref="D50:E50"/>
    <mergeCell ref="F50:G50"/>
    <mergeCell ref="A50:C50"/>
    <mergeCell ref="A51:C51"/>
    <mergeCell ref="D51:E51"/>
    <mergeCell ref="F51:G51"/>
    <mergeCell ref="A52:C52"/>
    <mergeCell ref="F46:G46"/>
    <mergeCell ref="A44:C44"/>
    <mergeCell ref="D44:E44"/>
    <mergeCell ref="F44:G44"/>
    <mergeCell ref="F45:G45"/>
    <mergeCell ref="D46:E46"/>
    <mergeCell ref="A46:C46"/>
    <mergeCell ref="A47:C47"/>
    <mergeCell ref="D47:E47"/>
    <mergeCell ref="F47:G47"/>
    <mergeCell ref="D43:E43"/>
    <mergeCell ref="F43:G43"/>
    <mergeCell ref="A41:C41"/>
    <mergeCell ref="D41:E41"/>
    <mergeCell ref="F41:G41"/>
    <mergeCell ref="D42:E42"/>
    <mergeCell ref="F42:G42"/>
    <mergeCell ref="A45:C45"/>
    <mergeCell ref="D45:E45"/>
    <mergeCell ref="A42:C42"/>
    <mergeCell ref="A43:C43"/>
    <mergeCell ref="F75:G75"/>
    <mergeCell ref="A76:E76"/>
    <mergeCell ref="F76:G76"/>
    <mergeCell ref="A113:G113"/>
    <mergeCell ref="A114:G115"/>
    <mergeCell ref="A82:E82"/>
    <mergeCell ref="F82:G82"/>
    <mergeCell ref="A83:E83"/>
    <mergeCell ref="F83:G83"/>
    <mergeCell ref="A84:G84"/>
    <mergeCell ref="A85:E85"/>
    <mergeCell ref="F85:G85"/>
    <mergeCell ref="A86:G86"/>
    <mergeCell ref="A87:G87"/>
    <mergeCell ref="A88:C88"/>
    <mergeCell ref="D88:E88"/>
    <mergeCell ref="F88:G88"/>
    <mergeCell ref="D89:E89"/>
    <mergeCell ref="F89:G89"/>
    <mergeCell ref="A80:E80"/>
    <mergeCell ref="A81:E81"/>
    <mergeCell ref="F81:G81"/>
    <mergeCell ref="A77:E77"/>
    <mergeCell ref="F77:G77"/>
    <mergeCell ref="A56:G56"/>
    <mergeCell ref="A57:C57"/>
    <mergeCell ref="D57:E57"/>
    <mergeCell ref="F57:G57"/>
    <mergeCell ref="A58:C58"/>
    <mergeCell ref="D58:E58"/>
    <mergeCell ref="F58:G58"/>
    <mergeCell ref="A55:G55"/>
    <mergeCell ref="A73:G73"/>
    <mergeCell ref="A59:G59"/>
    <mergeCell ref="A60:G60"/>
    <mergeCell ref="A61:C61"/>
    <mergeCell ref="D61:E61"/>
    <mergeCell ref="F61:G61"/>
    <mergeCell ref="D62:E62"/>
    <mergeCell ref="F62:G62"/>
    <mergeCell ref="D66:E66"/>
    <mergeCell ref="F66:G66"/>
    <mergeCell ref="A66:C66"/>
    <mergeCell ref="A109:G109"/>
    <mergeCell ref="A111:G111"/>
    <mergeCell ref="A112:G112"/>
    <mergeCell ref="A108:G108"/>
    <mergeCell ref="A62:C62"/>
    <mergeCell ref="A63:C63"/>
    <mergeCell ref="D63:E63"/>
    <mergeCell ref="F63:G63"/>
    <mergeCell ref="A64:G64"/>
    <mergeCell ref="A65:G65"/>
    <mergeCell ref="A67:C67"/>
    <mergeCell ref="D67:E67"/>
    <mergeCell ref="F67:G67"/>
    <mergeCell ref="A68:G68"/>
    <mergeCell ref="A69:C69"/>
    <mergeCell ref="D69:E69"/>
    <mergeCell ref="F69:G69"/>
    <mergeCell ref="A70:G70"/>
    <mergeCell ref="A71:E71"/>
    <mergeCell ref="F71:G71"/>
    <mergeCell ref="A72:G72"/>
    <mergeCell ref="A74:E74"/>
    <mergeCell ref="F74:G74"/>
    <mergeCell ref="A75:E75"/>
    <mergeCell ref="A102:E102"/>
    <mergeCell ref="F102:G102"/>
    <mergeCell ref="A104:G104"/>
    <mergeCell ref="A105:G105"/>
    <mergeCell ref="A106:G106"/>
    <mergeCell ref="A107:G107"/>
    <mergeCell ref="A98:E98"/>
    <mergeCell ref="F98:G98"/>
    <mergeCell ref="A100:E100"/>
    <mergeCell ref="F100:G100"/>
  </mergeCells>
  <pageMargins left="0.7" right="0.7" top="0.75" bottom="0.75" header="0" footer="0"/>
  <pageSetup orientation="landscape"/>
  <headerFooter>
    <oddFooter>&amp;CPágina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Z258"/>
  <sheetViews>
    <sheetView workbookViewId="0"/>
  </sheetViews>
  <sheetFormatPr defaultColWidth="14.42578125" defaultRowHeight="15" customHeight="1"/>
  <cols>
    <col min="1" max="1" width="21.42578125" customWidth="1"/>
    <col min="2" max="2" width="22.28515625" customWidth="1"/>
    <col min="3" max="3" width="0.7109375" customWidth="1"/>
    <col min="4" max="4" width="9.5703125" customWidth="1"/>
    <col min="5" max="5" width="4.7109375" customWidth="1"/>
    <col min="6" max="6" width="26.28515625" customWidth="1"/>
    <col min="7" max="7" width="50.85546875" customWidth="1"/>
    <col min="8" max="26" width="8" customWidth="1"/>
  </cols>
  <sheetData>
    <row r="1" spans="1:26" ht="15" customHeight="1">
      <c r="A1" s="113" t="s">
        <v>91</v>
      </c>
      <c r="B1" s="111"/>
      <c r="C1" s="111"/>
      <c r="D1" s="111"/>
      <c r="E1" s="111"/>
      <c r="F1" s="111"/>
      <c r="G1" s="114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6.75" customHeight="1">
      <c r="A2" s="115"/>
      <c r="B2" s="65"/>
      <c r="C2" s="65"/>
      <c r="D2" s="65"/>
      <c r="E2" s="65"/>
      <c r="F2" s="65"/>
      <c r="G2" s="116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2" hidden="1" customHeight="1">
      <c r="A3" s="117"/>
      <c r="B3" s="118"/>
      <c r="C3" s="118"/>
      <c r="D3" s="118"/>
      <c r="E3" s="118"/>
      <c r="F3" s="118"/>
      <c r="G3" s="119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20.25" customHeight="1">
      <c r="A4" s="120" t="s">
        <v>92</v>
      </c>
      <c r="B4" s="40"/>
      <c r="C4" s="40"/>
      <c r="D4" s="40"/>
      <c r="E4" s="40"/>
      <c r="F4" s="40"/>
      <c r="G4" s="41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19.5" customHeight="1">
      <c r="A5" s="97" t="s">
        <v>18</v>
      </c>
      <c r="B5" s="40"/>
      <c r="C5" s="40"/>
      <c r="D5" s="40"/>
      <c r="E5" s="41"/>
      <c r="F5" s="14" t="s">
        <v>91</v>
      </c>
      <c r="G5" s="14" t="s">
        <v>93</v>
      </c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12" customHeight="1">
      <c r="A6" s="49" t="s">
        <v>19</v>
      </c>
      <c r="B6" s="40"/>
      <c r="C6" s="41"/>
      <c r="D6" s="54">
        <v>0.2</v>
      </c>
      <c r="E6" s="41"/>
      <c r="F6" s="15" t="s">
        <v>94</v>
      </c>
      <c r="G6" s="16" t="s">
        <v>95</v>
      </c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12" customHeight="1">
      <c r="A7" s="49" t="s">
        <v>20</v>
      </c>
      <c r="B7" s="40"/>
      <c r="C7" s="41"/>
      <c r="D7" s="54">
        <v>0.08</v>
      </c>
      <c r="E7" s="41"/>
      <c r="F7" s="15" t="s">
        <v>94</v>
      </c>
      <c r="G7" s="16" t="s">
        <v>96</v>
      </c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12" customHeight="1">
      <c r="A8" s="49" t="s">
        <v>21</v>
      </c>
      <c r="B8" s="40"/>
      <c r="C8" s="41"/>
      <c r="D8" s="54">
        <v>1.4999999999999999E-2</v>
      </c>
      <c r="E8" s="41"/>
      <c r="F8" s="15" t="s">
        <v>94</v>
      </c>
      <c r="G8" s="16" t="s">
        <v>97</v>
      </c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12" customHeight="1">
      <c r="A9" s="49" t="s">
        <v>22</v>
      </c>
      <c r="B9" s="40"/>
      <c r="C9" s="41"/>
      <c r="D9" s="54">
        <v>0.01</v>
      </c>
      <c r="E9" s="41"/>
      <c r="F9" s="15" t="s">
        <v>94</v>
      </c>
      <c r="G9" s="16" t="s">
        <v>98</v>
      </c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12" customHeight="1">
      <c r="A10" s="49" t="s">
        <v>23</v>
      </c>
      <c r="B10" s="40"/>
      <c r="C10" s="41"/>
      <c r="D10" s="54">
        <v>2E-3</v>
      </c>
      <c r="E10" s="41"/>
      <c r="F10" s="15" t="s">
        <v>94</v>
      </c>
      <c r="G10" s="16" t="s">
        <v>99</v>
      </c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12" customHeight="1">
      <c r="A11" s="49" t="s">
        <v>24</v>
      </c>
      <c r="B11" s="40"/>
      <c r="C11" s="41"/>
      <c r="D11" s="54">
        <v>6.0000000000000001E-3</v>
      </c>
      <c r="E11" s="41"/>
      <c r="F11" s="15" t="s">
        <v>94</v>
      </c>
      <c r="G11" s="16" t="s">
        <v>100</v>
      </c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12" customHeight="1">
      <c r="A12" s="49" t="s">
        <v>25</v>
      </c>
      <c r="B12" s="40"/>
      <c r="C12" s="41"/>
      <c r="D12" s="54">
        <v>2.5000000000000001E-2</v>
      </c>
      <c r="E12" s="41"/>
      <c r="F12" s="15" t="s">
        <v>94</v>
      </c>
      <c r="G12" s="16" t="s">
        <v>101</v>
      </c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84.75" customHeight="1">
      <c r="A13" s="72" t="s">
        <v>26</v>
      </c>
      <c r="B13" s="40"/>
      <c r="C13" s="41"/>
      <c r="D13" s="58">
        <v>0.03</v>
      </c>
      <c r="E13" s="41"/>
      <c r="F13" s="17" t="s">
        <v>102</v>
      </c>
      <c r="G13" s="18" t="s">
        <v>103</v>
      </c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12" customHeight="1">
      <c r="A14" s="50" t="s">
        <v>27</v>
      </c>
      <c r="B14" s="40"/>
      <c r="C14" s="41"/>
      <c r="D14" s="51">
        <f>SUM(D6:E13)</f>
        <v>0.3680000000000001</v>
      </c>
      <c r="E14" s="41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12" customHeight="1">
      <c r="A15" s="96"/>
      <c r="B15" s="65"/>
      <c r="C15" s="65"/>
      <c r="D15" s="65"/>
      <c r="E15" s="65"/>
      <c r="F15" s="65"/>
      <c r="G15" s="65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20.25" customHeight="1">
      <c r="A16" s="97" t="s">
        <v>28</v>
      </c>
      <c r="B16" s="40"/>
      <c r="C16" s="40"/>
      <c r="D16" s="40"/>
      <c r="E16" s="41"/>
      <c r="F16" s="20" t="s">
        <v>91</v>
      </c>
      <c r="G16" s="20" t="s">
        <v>93</v>
      </c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12" customHeight="1">
      <c r="A17" s="49" t="s">
        <v>29</v>
      </c>
      <c r="B17" s="40"/>
      <c r="C17" s="41"/>
      <c r="D17" s="54">
        <f>(1/12)</f>
        <v>8.3333333333333329E-2</v>
      </c>
      <c r="E17" s="41"/>
      <c r="F17" s="21" t="s">
        <v>104</v>
      </c>
      <c r="G17" s="22" t="s">
        <v>105</v>
      </c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12" customHeight="1">
      <c r="A18" s="49" t="s">
        <v>30</v>
      </c>
      <c r="B18" s="40"/>
      <c r="C18" s="41"/>
      <c r="D18" s="54">
        <f>(1+1/3)/12</f>
        <v>0.1111111111111111</v>
      </c>
      <c r="E18" s="41"/>
      <c r="F18" s="15" t="s">
        <v>106</v>
      </c>
      <c r="G18" s="16" t="s">
        <v>107</v>
      </c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12" customHeight="1">
      <c r="A19" s="49" t="s">
        <v>108</v>
      </c>
      <c r="B19" s="40"/>
      <c r="C19" s="41"/>
      <c r="D19" s="54">
        <f>7/30/12</f>
        <v>1.9444444444444445E-2</v>
      </c>
      <c r="E19" s="41"/>
      <c r="F19" s="15" t="s">
        <v>109</v>
      </c>
      <c r="G19" s="16" t="s">
        <v>110</v>
      </c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12" customHeight="1">
      <c r="A20" s="49" t="s">
        <v>111</v>
      </c>
      <c r="B20" s="40"/>
      <c r="C20" s="41"/>
      <c r="D20" s="54">
        <f>5/30/12</f>
        <v>1.3888888888888888E-2</v>
      </c>
      <c r="E20" s="41"/>
      <c r="F20" s="15" t="s">
        <v>112</v>
      </c>
      <c r="G20" s="16" t="s">
        <v>113</v>
      </c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12" customHeight="1">
      <c r="A21" s="49" t="s">
        <v>114</v>
      </c>
      <c r="B21" s="40"/>
      <c r="C21" s="41"/>
      <c r="D21" s="54">
        <f>15/30/12*0.08</f>
        <v>3.3333333333333331E-3</v>
      </c>
      <c r="E21" s="41"/>
      <c r="F21" s="15" t="s">
        <v>115</v>
      </c>
      <c r="G21" s="16" t="s">
        <v>116</v>
      </c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12" customHeight="1">
      <c r="A22" s="49" t="s">
        <v>117</v>
      </c>
      <c r="B22" s="40"/>
      <c r="C22" s="41"/>
      <c r="D22" s="54">
        <f>1/30/12</f>
        <v>2.7777777777777779E-3</v>
      </c>
      <c r="E22" s="41"/>
      <c r="F22" s="15" t="s">
        <v>118</v>
      </c>
      <c r="G22" s="16" t="s">
        <v>119</v>
      </c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12" customHeight="1">
      <c r="A23" s="49" t="s">
        <v>120</v>
      </c>
      <c r="B23" s="40"/>
      <c r="C23" s="41"/>
      <c r="D23" s="54">
        <f>0.11111*0.02*0.333</f>
        <v>7.3999260000000007E-4</v>
      </c>
      <c r="E23" s="41"/>
      <c r="F23" s="15" t="s">
        <v>121</v>
      </c>
      <c r="G23" s="16" t="s">
        <v>122</v>
      </c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12" customHeight="1">
      <c r="A24" s="49" t="s">
        <v>123</v>
      </c>
      <c r="B24" s="40"/>
      <c r="C24" s="41"/>
      <c r="D24" s="54">
        <f>5/30/12*0.015</f>
        <v>2.0833333333333332E-4</v>
      </c>
      <c r="E24" s="41"/>
      <c r="F24" s="15" t="s">
        <v>124</v>
      </c>
      <c r="G24" s="16" t="s">
        <v>125</v>
      </c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12" customHeight="1">
      <c r="A25" s="100" t="s">
        <v>37</v>
      </c>
      <c r="B25" s="53"/>
      <c r="C25" s="101"/>
      <c r="D25" s="102">
        <f>SUM(D17:E24)</f>
        <v>0.23483721482222217</v>
      </c>
      <c r="E25" s="101"/>
      <c r="F25" s="13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12" customHeight="1">
      <c r="A26" s="103" t="s">
        <v>126</v>
      </c>
      <c r="B26" s="53"/>
      <c r="C26" s="53"/>
      <c r="D26" s="53"/>
      <c r="E26" s="53"/>
      <c r="F26" s="53"/>
      <c r="G26" s="101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12" customHeight="1">
      <c r="A27" s="104" t="s">
        <v>127</v>
      </c>
      <c r="B27" s="76"/>
      <c r="C27" s="76"/>
      <c r="D27" s="76"/>
      <c r="E27" s="76"/>
      <c r="F27" s="76"/>
      <c r="G27" s="99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12" customHeight="1">
      <c r="A28" s="104" t="s">
        <v>128</v>
      </c>
      <c r="B28" s="76"/>
      <c r="C28" s="76"/>
      <c r="D28" s="76"/>
      <c r="E28" s="76"/>
      <c r="F28" s="76"/>
      <c r="G28" s="99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12" customHeight="1">
      <c r="A29" s="98" t="s">
        <v>129</v>
      </c>
      <c r="B29" s="76"/>
      <c r="C29" s="76"/>
      <c r="D29" s="76"/>
      <c r="E29" s="76"/>
      <c r="F29" s="76"/>
      <c r="G29" s="99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12" customHeight="1">
      <c r="A30" s="98" t="s">
        <v>130</v>
      </c>
      <c r="B30" s="76"/>
      <c r="C30" s="76"/>
      <c r="D30" s="76"/>
      <c r="E30" s="76"/>
      <c r="F30" s="76"/>
      <c r="G30" s="99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12" customHeight="1">
      <c r="A31" s="105" t="s">
        <v>131</v>
      </c>
      <c r="B31" s="106"/>
      <c r="C31" s="106"/>
      <c r="D31" s="106"/>
      <c r="E31" s="106"/>
      <c r="F31" s="106"/>
      <c r="G31" s="107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12" customHeight="1">
      <c r="A32" s="96"/>
      <c r="B32" s="65"/>
      <c r="C32" s="65"/>
      <c r="D32" s="65"/>
      <c r="E32" s="65"/>
      <c r="F32" s="65"/>
      <c r="G32" s="65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18.75" customHeight="1">
      <c r="A33" s="97" t="s">
        <v>38</v>
      </c>
      <c r="B33" s="40"/>
      <c r="C33" s="40"/>
      <c r="D33" s="40"/>
      <c r="E33" s="41"/>
      <c r="F33" s="14" t="s">
        <v>91</v>
      </c>
      <c r="G33" s="14" t="s">
        <v>93</v>
      </c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2" customHeight="1">
      <c r="A34" s="49" t="s">
        <v>132</v>
      </c>
      <c r="B34" s="40"/>
      <c r="C34" s="41"/>
      <c r="D34" s="58">
        <f>0.05*(1/12)</f>
        <v>4.1666666666666666E-3</v>
      </c>
      <c r="E34" s="41"/>
      <c r="F34" s="23" t="s">
        <v>133</v>
      </c>
      <c r="G34" s="16" t="s">
        <v>134</v>
      </c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2" customHeight="1">
      <c r="A35" s="49" t="s">
        <v>135</v>
      </c>
      <c r="B35" s="40"/>
      <c r="C35" s="41"/>
      <c r="D35" s="58">
        <f>0.02*(1/12)</f>
        <v>1.6666666666666666E-3</v>
      </c>
      <c r="E35" s="41"/>
      <c r="F35" s="23" t="s">
        <v>136</v>
      </c>
      <c r="G35" s="16" t="s">
        <v>137</v>
      </c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24" customHeight="1">
      <c r="A36" s="72" t="s">
        <v>138</v>
      </c>
      <c r="B36" s="40"/>
      <c r="C36" s="41"/>
      <c r="D36" s="58">
        <f>1*0.4*0.08</f>
        <v>3.2000000000000001E-2</v>
      </c>
      <c r="E36" s="41"/>
      <c r="F36" s="23" t="s">
        <v>139</v>
      </c>
      <c r="G36" s="16" t="s">
        <v>140</v>
      </c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24" customHeight="1">
      <c r="A37" s="72" t="s">
        <v>141</v>
      </c>
      <c r="B37" s="40"/>
      <c r="C37" s="41"/>
      <c r="D37" s="58">
        <f>1*0.1*0.08</f>
        <v>8.0000000000000002E-3</v>
      </c>
      <c r="E37" s="41"/>
      <c r="F37" s="23" t="s">
        <v>142</v>
      </c>
      <c r="G37" s="16" t="s">
        <v>143</v>
      </c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2" customHeight="1">
      <c r="A38" s="100" t="s">
        <v>43</v>
      </c>
      <c r="B38" s="53"/>
      <c r="C38" s="101"/>
      <c r="D38" s="102">
        <f>SUM(D34:E37)</f>
        <v>4.583333333333333E-2</v>
      </c>
      <c r="E38" s="101"/>
      <c r="F38" s="13"/>
      <c r="G38" s="13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2" customHeight="1">
      <c r="A39" s="103" t="s">
        <v>144</v>
      </c>
      <c r="B39" s="53"/>
      <c r="C39" s="53"/>
      <c r="D39" s="53"/>
      <c r="E39" s="53"/>
      <c r="F39" s="53"/>
      <c r="G39" s="101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2" customHeight="1">
      <c r="A40" s="104" t="s">
        <v>145</v>
      </c>
      <c r="B40" s="76"/>
      <c r="C40" s="76"/>
      <c r="D40" s="76"/>
      <c r="E40" s="76"/>
      <c r="F40" s="76"/>
      <c r="G40" s="99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2" customHeight="1">
      <c r="A41" s="104" t="s">
        <v>146</v>
      </c>
      <c r="B41" s="76"/>
      <c r="C41" s="76"/>
      <c r="D41" s="76"/>
      <c r="E41" s="76"/>
      <c r="F41" s="76"/>
      <c r="G41" s="99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2" customHeight="1">
      <c r="A42" s="105" t="s">
        <v>147</v>
      </c>
      <c r="B42" s="106"/>
      <c r="C42" s="106"/>
      <c r="D42" s="106"/>
      <c r="E42" s="106"/>
      <c r="F42" s="106"/>
      <c r="G42" s="107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2" customHeight="1">
      <c r="A43" s="78"/>
      <c r="B43" s="76"/>
      <c r="C43" s="76"/>
      <c r="D43" s="76"/>
      <c r="E43" s="76"/>
      <c r="F43" s="76"/>
      <c r="G43" s="76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21.75" customHeight="1">
      <c r="A44" s="108" t="s">
        <v>44</v>
      </c>
      <c r="B44" s="40"/>
      <c r="C44" s="40"/>
      <c r="D44" s="40"/>
      <c r="E44" s="41"/>
      <c r="F44" s="14" t="s">
        <v>91</v>
      </c>
      <c r="G44" s="14" t="s">
        <v>93</v>
      </c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26.25" customHeight="1">
      <c r="A45" s="49" t="s">
        <v>45</v>
      </c>
      <c r="B45" s="40"/>
      <c r="C45" s="41"/>
      <c r="D45" s="54">
        <f>D14*D25</f>
        <v>8.6420095054577789E-2</v>
      </c>
      <c r="E45" s="41"/>
      <c r="F45" s="15" t="s">
        <v>148</v>
      </c>
      <c r="G45" s="16" t="s">
        <v>149</v>
      </c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2" customHeight="1">
      <c r="A46" s="50" t="s">
        <v>46</v>
      </c>
      <c r="B46" s="40"/>
      <c r="C46" s="41"/>
      <c r="D46" s="51">
        <f>SUM(D45:E45)</f>
        <v>8.6420095054577789E-2</v>
      </c>
      <c r="E46" s="41"/>
      <c r="F46" s="13"/>
      <c r="G46" s="13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2" customHeight="1">
      <c r="A47" s="52"/>
      <c r="B47" s="53"/>
      <c r="C47" s="53"/>
      <c r="D47" s="53"/>
      <c r="E47" s="53"/>
      <c r="F47" s="13"/>
      <c r="G47" s="13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21" customHeight="1">
      <c r="A48" s="97" t="s">
        <v>47</v>
      </c>
      <c r="B48" s="40"/>
      <c r="C48" s="40"/>
      <c r="D48" s="40"/>
      <c r="E48" s="41"/>
      <c r="F48" s="14" t="s">
        <v>91</v>
      </c>
      <c r="G48" s="14" t="s">
        <v>93</v>
      </c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22.5" customHeight="1">
      <c r="A49" s="49" t="s">
        <v>150</v>
      </c>
      <c r="B49" s="40"/>
      <c r="C49" s="41"/>
      <c r="D49" s="58">
        <f>0.08*0.00417</f>
        <v>3.3360000000000003E-4</v>
      </c>
      <c r="E49" s="41"/>
      <c r="F49" s="17" t="s">
        <v>151</v>
      </c>
      <c r="G49" s="16" t="s">
        <v>152</v>
      </c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27" customHeight="1">
      <c r="A50" s="49" t="s">
        <v>153</v>
      </c>
      <c r="B50" s="40"/>
      <c r="C50" s="41"/>
      <c r="D50" s="58">
        <f>0.08*0.0033</f>
        <v>2.6400000000000002E-4</v>
      </c>
      <c r="E50" s="41"/>
      <c r="F50" s="23" t="s">
        <v>154</v>
      </c>
      <c r="G50" s="24" t="s">
        <v>155</v>
      </c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2" customHeight="1">
      <c r="A51" s="100" t="s">
        <v>50</v>
      </c>
      <c r="B51" s="53"/>
      <c r="C51" s="101"/>
      <c r="D51" s="102">
        <f>SUM(D49:E50)</f>
        <v>5.976E-4</v>
      </c>
      <c r="E51" s="101"/>
      <c r="F51" s="13"/>
      <c r="G51" s="13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27.75" customHeight="1">
      <c r="A52" s="112" t="s">
        <v>156</v>
      </c>
      <c r="B52" s="40"/>
      <c r="C52" s="40"/>
      <c r="D52" s="40"/>
      <c r="E52" s="40"/>
      <c r="F52" s="40"/>
      <c r="G52" s="41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2" customHeight="1">
      <c r="A53" s="78"/>
      <c r="B53" s="76"/>
      <c r="C53" s="76"/>
      <c r="D53" s="76"/>
      <c r="E53" s="76"/>
      <c r="F53" s="76"/>
      <c r="G53" s="76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23.25" customHeight="1">
      <c r="A54" s="97" t="s">
        <v>51</v>
      </c>
      <c r="B54" s="40"/>
      <c r="C54" s="40"/>
      <c r="D54" s="40"/>
      <c r="E54" s="41"/>
      <c r="F54" s="14" t="s">
        <v>91</v>
      </c>
      <c r="G54" s="14" t="s">
        <v>93</v>
      </c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87.75" customHeight="1">
      <c r="A55" s="72" t="s">
        <v>52</v>
      </c>
      <c r="B55" s="40"/>
      <c r="C55" s="41"/>
      <c r="D55" s="58">
        <f>0.378*(13/12)*(4/12)*0.02</f>
        <v>2.7299999999999998E-3</v>
      </c>
      <c r="E55" s="41"/>
      <c r="F55" s="23" t="s">
        <v>157</v>
      </c>
      <c r="G55" s="25" t="s">
        <v>158</v>
      </c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2" customHeight="1">
      <c r="A56" s="50" t="s">
        <v>53</v>
      </c>
      <c r="B56" s="40"/>
      <c r="C56" s="41"/>
      <c r="D56" s="56">
        <f>SUM(D55:E55)</f>
        <v>2.7299999999999998E-3</v>
      </c>
      <c r="E56" s="41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2" customHeight="1">
      <c r="A57" s="109"/>
      <c r="B57" s="40"/>
      <c r="C57" s="40"/>
      <c r="D57" s="40"/>
      <c r="E57" s="40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2" customHeight="1">
      <c r="A58" s="50" t="s">
        <v>54</v>
      </c>
      <c r="B58" s="40"/>
      <c r="C58" s="41"/>
      <c r="D58" s="51">
        <f>D14+D25+D38+D46+D51+D56</f>
        <v>0.73841824321013338</v>
      </c>
      <c r="E58" s="41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3.5" customHeight="1">
      <c r="A59" s="110"/>
      <c r="B59" s="111"/>
      <c r="C59" s="111"/>
      <c r="D59" s="111"/>
      <c r="E59" s="111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2" customHeight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2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2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2" customHeight="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2" customHeight="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2" customHeight="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2" customHeight="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2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2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2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2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2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2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2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2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2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2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2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2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2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2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2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2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2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2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2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2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2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2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2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2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2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2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2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2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2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2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2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2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2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2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2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2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2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2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2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2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2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2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2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2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2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2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2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2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2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2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2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2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2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2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2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2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2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2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2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2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2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2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2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2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2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2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2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2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2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2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2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2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2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2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2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2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2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2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2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2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2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2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2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2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2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2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2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2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2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2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2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2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2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2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2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2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2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2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2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2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2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2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2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2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2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2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2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2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2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2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2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2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2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2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2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2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2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2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2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2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2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2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2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2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2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2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2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2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2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2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2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2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2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2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2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2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2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2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2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2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2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2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2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2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2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2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2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2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2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2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2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2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2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2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2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2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2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2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2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2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2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2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2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2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2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2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2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2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2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2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2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2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2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2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2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2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2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2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2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2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2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2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2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2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2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2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2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2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2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2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2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2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</sheetData>
  <mergeCells count="88">
    <mergeCell ref="A35:C35"/>
    <mergeCell ref="D35:E35"/>
    <mergeCell ref="A36:C36"/>
    <mergeCell ref="D36:E36"/>
    <mergeCell ref="D37:E37"/>
    <mergeCell ref="A7:C7"/>
    <mergeCell ref="D7:E7"/>
    <mergeCell ref="A31:G31"/>
    <mergeCell ref="A32:G32"/>
    <mergeCell ref="A34:C34"/>
    <mergeCell ref="D34:E34"/>
    <mergeCell ref="A33:E33"/>
    <mergeCell ref="A1:G3"/>
    <mergeCell ref="A4:G4"/>
    <mergeCell ref="A5:E5"/>
    <mergeCell ref="A6:C6"/>
    <mergeCell ref="D6:E6"/>
    <mergeCell ref="A59:E59"/>
    <mergeCell ref="A56:C56"/>
    <mergeCell ref="D56:E56"/>
    <mergeCell ref="A52:G52"/>
    <mergeCell ref="A53:G53"/>
    <mergeCell ref="A54:E54"/>
    <mergeCell ref="A55:C55"/>
    <mergeCell ref="D55:E55"/>
    <mergeCell ref="A46:C46"/>
    <mergeCell ref="D46:E46"/>
    <mergeCell ref="A47:E47"/>
    <mergeCell ref="A57:E57"/>
    <mergeCell ref="A58:C58"/>
    <mergeCell ref="D58:E58"/>
    <mergeCell ref="A48:E48"/>
    <mergeCell ref="A49:C49"/>
    <mergeCell ref="D49:E49"/>
    <mergeCell ref="A50:C50"/>
    <mergeCell ref="D50:E50"/>
    <mergeCell ref="A51:C51"/>
    <mergeCell ref="D51:E51"/>
    <mergeCell ref="A41:G41"/>
    <mergeCell ref="A42:G42"/>
    <mergeCell ref="A43:G43"/>
    <mergeCell ref="A44:E44"/>
    <mergeCell ref="A45:C45"/>
    <mergeCell ref="D45:E45"/>
    <mergeCell ref="A37:C37"/>
    <mergeCell ref="A38:C38"/>
    <mergeCell ref="D38:E38"/>
    <mergeCell ref="A39:G39"/>
    <mergeCell ref="A40:G40"/>
    <mergeCell ref="A29:G29"/>
    <mergeCell ref="A30:G30"/>
    <mergeCell ref="A24:C24"/>
    <mergeCell ref="D24:E24"/>
    <mergeCell ref="A25:C25"/>
    <mergeCell ref="D25:E25"/>
    <mergeCell ref="A26:G26"/>
    <mergeCell ref="A27:G27"/>
    <mergeCell ref="A28:G28"/>
    <mergeCell ref="A22:C22"/>
    <mergeCell ref="A23:C23"/>
    <mergeCell ref="D23:E23"/>
    <mergeCell ref="D19:E19"/>
    <mergeCell ref="A19:C19"/>
    <mergeCell ref="A20:C20"/>
    <mergeCell ref="D20:E20"/>
    <mergeCell ref="A21:C21"/>
    <mergeCell ref="D21:E21"/>
    <mergeCell ref="D22:E22"/>
    <mergeCell ref="A17:C17"/>
    <mergeCell ref="A18:C18"/>
    <mergeCell ref="D18:E18"/>
    <mergeCell ref="A13:C13"/>
    <mergeCell ref="D13:E13"/>
    <mergeCell ref="A14:C14"/>
    <mergeCell ref="D14:E14"/>
    <mergeCell ref="A15:G15"/>
    <mergeCell ref="A16:E16"/>
    <mergeCell ref="D17:E17"/>
    <mergeCell ref="A11:C11"/>
    <mergeCell ref="A12:C12"/>
    <mergeCell ref="D12:E12"/>
    <mergeCell ref="A8:C8"/>
    <mergeCell ref="D8:E8"/>
    <mergeCell ref="A9:C9"/>
    <mergeCell ref="D9:E9"/>
    <mergeCell ref="A10:C10"/>
    <mergeCell ref="D10:E10"/>
    <mergeCell ref="D11:E11"/>
  </mergeCell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X220"/>
  <sheetViews>
    <sheetView workbookViewId="0"/>
  </sheetViews>
  <sheetFormatPr defaultColWidth="14.42578125" defaultRowHeight="15" customHeight="1"/>
  <cols>
    <col min="1" max="1" width="21.42578125" customWidth="1"/>
    <col min="2" max="2" width="22.28515625" customWidth="1"/>
    <col min="3" max="3" width="20.28515625" customWidth="1"/>
    <col min="4" max="4" width="20.5703125" customWidth="1"/>
    <col min="5" max="5" width="9.42578125" customWidth="1"/>
    <col min="6" max="6" width="32.85546875" customWidth="1"/>
    <col min="7" max="7" width="12.28515625" customWidth="1"/>
    <col min="8" max="24" width="8" customWidth="1"/>
  </cols>
  <sheetData>
    <row r="1" spans="1:24" ht="15" customHeight="1">
      <c r="A1" s="129" t="s">
        <v>159</v>
      </c>
      <c r="B1" s="111"/>
      <c r="C1" s="111"/>
      <c r="D1" s="114"/>
      <c r="E1" s="19"/>
      <c r="F1" s="19"/>
      <c r="G1" s="19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pans="1:24" ht="12" customHeight="1">
      <c r="A2" s="115"/>
      <c r="B2" s="65"/>
      <c r="C2" s="65"/>
      <c r="D2" s="116"/>
      <c r="E2" s="26"/>
      <c r="F2" s="26"/>
      <c r="G2" s="26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</row>
    <row r="3" spans="1:24" ht="15" customHeight="1">
      <c r="A3" s="117"/>
      <c r="B3" s="118"/>
      <c r="C3" s="118"/>
      <c r="D3" s="119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1:24" ht="12.75" customHeight="1">
      <c r="A4" s="27"/>
      <c r="B4" s="27"/>
      <c r="C4" s="27"/>
      <c r="D4" s="27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24" ht="21" customHeight="1">
      <c r="A5" s="130" t="s">
        <v>160</v>
      </c>
      <c r="B5" s="41"/>
      <c r="C5" s="28" t="s">
        <v>161</v>
      </c>
      <c r="D5" s="28" t="s">
        <v>162</v>
      </c>
      <c r="E5" s="29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</row>
    <row r="6" spans="1:24" ht="12.75" customHeight="1">
      <c r="A6" s="121" t="s">
        <v>163</v>
      </c>
      <c r="B6" s="41"/>
      <c r="C6" s="30">
        <f>'Posto Diurno - Câmara'!D88</f>
        <v>0.03</v>
      </c>
      <c r="D6" s="131" t="s">
        <v>164</v>
      </c>
      <c r="E6" s="27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</row>
    <row r="7" spans="1:24" ht="12.75" customHeight="1">
      <c r="A7" s="121" t="s">
        <v>165</v>
      </c>
      <c r="B7" s="41"/>
      <c r="C7" s="30">
        <f>'Posto Diurno - Câmara'!D89</f>
        <v>0</v>
      </c>
      <c r="D7" s="125"/>
      <c r="E7" s="31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</row>
    <row r="8" spans="1:24" ht="12.75" customHeight="1">
      <c r="A8" s="122" t="s">
        <v>166</v>
      </c>
      <c r="B8" s="114"/>
      <c r="C8" s="123">
        <f>'Posto Diurno - Câmara'!D91+'Posto Diurno - Câmara'!D92+'Posto Diurno - Câmara'!D93</f>
        <v>0.11650000000000001</v>
      </c>
      <c r="D8" s="32" t="s">
        <v>74</v>
      </c>
      <c r="E8" s="33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</row>
    <row r="9" spans="1:24" ht="12.75" customHeight="1">
      <c r="A9" s="115"/>
      <c r="B9" s="116"/>
      <c r="C9" s="124"/>
      <c r="D9" s="32" t="s">
        <v>73</v>
      </c>
      <c r="E9" s="33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</row>
    <row r="10" spans="1:24" ht="12.75" customHeight="1">
      <c r="A10" s="117"/>
      <c r="B10" s="119"/>
      <c r="C10" s="125"/>
      <c r="D10" s="32" t="s">
        <v>167</v>
      </c>
      <c r="E10" s="34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</row>
    <row r="11" spans="1:24" ht="12.75" customHeight="1">
      <c r="A11" s="27"/>
      <c r="B11" s="27"/>
      <c r="C11" s="27"/>
      <c r="D11" s="27"/>
      <c r="E11" s="34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</row>
    <row r="12" spans="1:24" ht="12.75" customHeight="1">
      <c r="A12" s="27"/>
      <c r="B12" s="27"/>
      <c r="C12" s="27"/>
      <c r="D12" s="27"/>
      <c r="E12" s="34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</row>
    <row r="13" spans="1:24" ht="12.75" customHeight="1">
      <c r="A13" s="126" t="s">
        <v>168</v>
      </c>
      <c r="B13" s="127" t="s">
        <v>169</v>
      </c>
      <c r="C13" s="41"/>
      <c r="D13" s="128">
        <f>((1+C6)*(1+C7)/(1-C8)-1)</f>
        <v>0.16581777023203181</v>
      </c>
      <c r="E13" s="34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</row>
    <row r="14" spans="1:24" ht="12.75" customHeight="1">
      <c r="A14" s="125"/>
      <c r="B14" s="127" t="s">
        <v>170</v>
      </c>
      <c r="C14" s="41"/>
      <c r="D14" s="125"/>
      <c r="E14" s="27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</row>
    <row r="15" spans="1:24" ht="12" customHeight="1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</row>
    <row r="16" spans="1:24" ht="12" customHeight="1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</row>
    <row r="17" spans="1:24" ht="12" customHeight="1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</row>
    <row r="18" spans="1:24" ht="12" customHeight="1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</row>
    <row r="19" spans="1:24" ht="12" customHeight="1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</row>
    <row r="20" spans="1:24" ht="12" customHeight="1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</row>
    <row r="21" spans="1:24" ht="12" customHeight="1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</row>
    <row r="22" spans="1:24" ht="12" customHeight="1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</row>
    <row r="23" spans="1:24" ht="12" customHeight="1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</row>
    <row r="24" spans="1:24" ht="12" customHeight="1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</row>
    <row r="25" spans="1:24" ht="12" customHeight="1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</row>
    <row r="26" spans="1:24" ht="12" customHeight="1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</row>
    <row r="27" spans="1:24" ht="12" customHeight="1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</row>
    <row r="28" spans="1:24" ht="12" customHeight="1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</row>
    <row r="29" spans="1:24" ht="12" customHeight="1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</row>
    <row r="30" spans="1:24" ht="12" customHeight="1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</row>
    <row r="31" spans="1:24" ht="12" customHeight="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</row>
    <row r="32" spans="1:24" ht="12" customHeight="1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</row>
    <row r="33" spans="1:24" ht="12" customHeight="1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</row>
    <row r="34" spans="1:24" ht="12" customHeight="1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</row>
    <row r="35" spans="1:24" ht="12" customHeight="1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</row>
    <row r="36" spans="1:24" ht="12" customHeight="1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</row>
    <row r="37" spans="1:24" ht="12" customHeight="1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</row>
    <row r="38" spans="1:24" ht="12" customHeight="1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</row>
    <row r="39" spans="1:24" ht="12" customHeight="1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</row>
    <row r="40" spans="1:24" ht="12" customHeight="1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</row>
    <row r="41" spans="1:24" ht="12" customHeight="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</row>
    <row r="42" spans="1:24" ht="12" customHeight="1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</row>
    <row r="43" spans="1:24" ht="12" customHeight="1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</row>
    <row r="44" spans="1:24" ht="12" customHeight="1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</row>
    <row r="45" spans="1:24" ht="12" customHeight="1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</row>
    <row r="46" spans="1:24" ht="12" customHeight="1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</row>
    <row r="47" spans="1:24" ht="12" customHeight="1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</row>
    <row r="48" spans="1:24" ht="12" customHeight="1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</row>
    <row r="49" spans="1:24" ht="12" customHeight="1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</row>
    <row r="50" spans="1:24" ht="12" customHeight="1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</row>
    <row r="51" spans="1:24" ht="12" customHeight="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</row>
    <row r="52" spans="1:24" ht="12" customHeight="1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</row>
    <row r="53" spans="1:24" ht="12" customHeight="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</row>
    <row r="54" spans="1:24" ht="12" customHeight="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</row>
    <row r="55" spans="1:24" ht="12" customHeight="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</row>
    <row r="56" spans="1:24" ht="12" customHeight="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</row>
    <row r="57" spans="1:24" ht="12" customHeight="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</row>
    <row r="58" spans="1:24" ht="12" customHeight="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</row>
    <row r="59" spans="1:24" ht="12" customHeight="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</row>
    <row r="60" spans="1:24" ht="12" customHeight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</row>
    <row r="61" spans="1:24" ht="12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</row>
    <row r="62" spans="1:24" ht="12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</row>
    <row r="63" spans="1:24" ht="12" customHeight="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</row>
    <row r="64" spans="1:24" ht="12" customHeight="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</row>
    <row r="65" spans="1:24" ht="12" customHeight="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</row>
    <row r="66" spans="1:24" ht="12" customHeight="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</row>
    <row r="67" spans="1:24" ht="12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</row>
    <row r="68" spans="1:24" ht="12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</row>
    <row r="69" spans="1:24" ht="12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</row>
    <row r="70" spans="1:24" ht="12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</row>
    <row r="71" spans="1:24" ht="12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</row>
    <row r="72" spans="1:24" ht="12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</row>
    <row r="73" spans="1:24" ht="12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</row>
    <row r="74" spans="1:24" ht="12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</row>
    <row r="75" spans="1:24" ht="12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</row>
    <row r="76" spans="1:24" ht="12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</row>
    <row r="77" spans="1:24" ht="12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</row>
    <row r="78" spans="1:24" ht="12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</row>
    <row r="79" spans="1:24" ht="12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</row>
    <row r="80" spans="1:24" ht="12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</row>
    <row r="81" spans="1:24" ht="12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</row>
    <row r="82" spans="1:24" ht="12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</row>
    <row r="83" spans="1:24" ht="12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</row>
    <row r="84" spans="1:24" ht="12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</row>
    <row r="85" spans="1:24" ht="12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</row>
    <row r="86" spans="1:24" ht="12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</row>
    <row r="87" spans="1:24" ht="12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</row>
    <row r="88" spans="1:24" ht="12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</row>
    <row r="89" spans="1:24" ht="12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</row>
    <row r="90" spans="1:24" ht="12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</row>
    <row r="91" spans="1:24" ht="12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</row>
    <row r="92" spans="1:24" ht="12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</row>
    <row r="93" spans="1:24" ht="12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</row>
    <row r="94" spans="1:24" ht="12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</row>
    <row r="95" spans="1:24" ht="12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</row>
    <row r="96" spans="1:24" ht="12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</row>
    <row r="97" spans="1:24" ht="12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</row>
    <row r="98" spans="1:24" ht="12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</row>
    <row r="99" spans="1:24" ht="12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</row>
    <row r="100" spans="1:24" ht="12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</row>
    <row r="101" spans="1:24" ht="12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</row>
    <row r="102" spans="1:24" ht="12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</row>
    <row r="103" spans="1:24" ht="12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</row>
    <row r="104" spans="1:24" ht="12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</row>
    <row r="105" spans="1:24" ht="12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</row>
    <row r="106" spans="1:24" ht="12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</row>
    <row r="107" spans="1:24" ht="12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</row>
    <row r="108" spans="1:24" ht="12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</row>
    <row r="109" spans="1:24" ht="12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</row>
    <row r="110" spans="1:24" ht="12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</row>
    <row r="111" spans="1:24" ht="12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</row>
    <row r="112" spans="1:24" ht="12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</row>
    <row r="113" spans="1:24" ht="12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</row>
    <row r="114" spans="1:24" ht="12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</row>
    <row r="115" spans="1:24" ht="12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</row>
    <row r="116" spans="1:24" ht="12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</row>
    <row r="117" spans="1:24" ht="12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</row>
    <row r="118" spans="1:24" ht="12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</row>
    <row r="119" spans="1:24" ht="12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</row>
    <row r="120" spans="1:24" ht="12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</row>
    <row r="121" spans="1:24" ht="12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</row>
    <row r="122" spans="1:24" ht="12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</row>
    <row r="123" spans="1:24" ht="12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</row>
    <row r="124" spans="1:24" ht="12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</row>
    <row r="125" spans="1:24" ht="12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</row>
    <row r="126" spans="1:24" ht="12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</row>
    <row r="127" spans="1:24" ht="12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</row>
    <row r="128" spans="1:24" ht="12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</row>
    <row r="129" spans="1:24" ht="12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</row>
    <row r="130" spans="1:24" ht="12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</row>
    <row r="131" spans="1:24" ht="12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</row>
    <row r="132" spans="1:24" ht="12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</row>
    <row r="133" spans="1:24" ht="12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</row>
    <row r="134" spans="1:24" ht="12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</row>
    <row r="135" spans="1:24" ht="12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</row>
    <row r="136" spans="1:24" ht="12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</row>
    <row r="137" spans="1:24" ht="12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</row>
    <row r="138" spans="1:24" ht="12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</row>
    <row r="139" spans="1:24" ht="12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</row>
    <row r="140" spans="1:24" ht="12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</row>
    <row r="141" spans="1:24" ht="12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</row>
    <row r="142" spans="1:24" ht="12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</row>
    <row r="143" spans="1:24" ht="12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</row>
    <row r="144" spans="1:24" ht="12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</row>
    <row r="145" spans="1:24" ht="12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</row>
    <row r="146" spans="1:24" ht="12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</row>
    <row r="147" spans="1:24" ht="12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</row>
    <row r="148" spans="1:24" ht="12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</row>
    <row r="149" spans="1:24" ht="12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</row>
    <row r="150" spans="1:24" ht="12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</row>
    <row r="151" spans="1:24" ht="12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</row>
    <row r="152" spans="1:24" ht="12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</row>
    <row r="153" spans="1:24" ht="12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</row>
    <row r="154" spans="1:24" ht="12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</row>
    <row r="155" spans="1:24" ht="12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</row>
    <row r="156" spans="1:24" ht="12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</row>
    <row r="157" spans="1:24" ht="12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</row>
    <row r="158" spans="1:24" ht="12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</row>
    <row r="159" spans="1:24" ht="12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</row>
    <row r="160" spans="1:24" ht="12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</row>
    <row r="161" spans="1:24" ht="12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</row>
    <row r="162" spans="1:24" ht="12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</row>
    <row r="163" spans="1:24" ht="12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</row>
    <row r="164" spans="1:24" ht="12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</row>
    <row r="165" spans="1:24" ht="12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</row>
    <row r="166" spans="1:24" ht="12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</row>
    <row r="167" spans="1:24" ht="12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</row>
    <row r="168" spans="1:24" ht="12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</row>
    <row r="169" spans="1:24" ht="12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</row>
    <row r="170" spans="1:24" ht="12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</row>
    <row r="171" spans="1:24" ht="12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</row>
    <row r="172" spans="1:24" ht="12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</row>
    <row r="173" spans="1:24" ht="12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</row>
    <row r="174" spans="1:24" ht="12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</row>
    <row r="175" spans="1:24" ht="12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</row>
    <row r="176" spans="1:24" ht="12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</row>
    <row r="177" spans="1:24" ht="12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</row>
    <row r="178" spans="1:24" ht="12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</row>
    <row r="179" spans="1:24" ht="12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</row>
    <row r="180" spans="1:24" ht="12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</row>
    <row r="181" spans="1:24" ht="12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</row>
    <row r="182" spans="1:24" ht="12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</row>
    <row r="183" spans="1:24" ht="12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</row>
    <row r="184" spans="1:24" ht="12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</row>
    <row r="185" spans="1:24" ht="12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</row>
    <row r="186" spans="1:24" ht="12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</row>
    <row r="187" spans="1:24" ht="12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</row>
    <row r="188" spans="1:24" ht="12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</row>
    <row r="189" spans="1:24" ht="12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</row>
    <row r="190" spans="1:24" ht="12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</row>
    <row r="191" spans="1:24" ht="12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</row>
    <row r="192" spans="1:24" ht="12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</row>
    <row r="193" spans="1:24" ht="12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</row>
    <row r="194" spans="1:24" ht="12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</row>
    <row r="195" spans="1:24" ht="12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</row>
    <row r="196" spans="1:24" ht="12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</row>
    <row r="197" spans="1:24" ht="12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</row>
    <row r="198" spans="1:24" ht="12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</row>
    <row r="199" spans="1:24" ht="12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</row>
    <row r="200" spans="1:24" ht="12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</row>
    <row r="201" spans="1:24" ht="12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</row>
    <row r="202" spans="1:24" ht="12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</row>
    <row r="203" spans="1:24" ht="12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</row>
    <row r="204" spans="1:24" ht="12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</row>
    <row r="205" spans="1:24" ht="12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</row>
    <row r="206" spans="1:24" ht="12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</row>
    <row r="207" spans="1:24" ht="12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</row>
    <row r="208" spans="1:24" ht="12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</row>
    <row r="209" spans="1:24" ht="12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</row>
    <row r="210" spans="1:24" ht="12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</row>
    <row r="211" spans="1:24" ht="12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</row>
    <row r="212" spans="1:24" ht="12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</row>
    <row r="213" spans="1:24" ht="12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</row>
    <row r="214" spans="1:24" ht="12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</row>
    <row r="215" spans="1:24" ht="12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</row>
    <row r="216" spans="1:24" ht="12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</row>
    <row r="217" spans="1:24" ht="12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</row>
    <row r="218" spans="1:24" ht="12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</row>
    <row r="219" spans="1:24" ht="12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</row>
    <row r="220" spans="1:24" ht="12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</row>
  </sheetData>
  <mergeCells count="11">
    <mergeCell ref="D13:D14"/>
    <mergeCell ref="B14:C14"/>
    <mergeCell ref="A1:D3"/>
    <mergeCell ref="A5:B5"/>
    <mergeCell ref="D6:D7"/>
    <mergeCell ref="A6:B6"/>
    <mergeCell ref="A7:B7"/>
    <mergeCell ref="A8:B10"/>
    <mergeCell ref="C8:C10"/>
    <mergeCell ref="A13:A14"/>
    <mergeCell ref="B13:C13"/>
  </mergeCells>
  <pageMargins left="0.7" right="0.7" top="0.75" bottom="0.75" header="0" footer="0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220"/>
  <sheetViews>
    <sheetView workbookViewId="0"/>
  </sheetViews>
  <sheetFormatPr defaultColWidth="14.42578125" defaultRowHeight="15" customHeight="1"/>
  <cols>
    <col min="1" max="6" width="8.85546875" customWidth="1"/>
  </cols>
  <sheetData>
    <row r="1" spans="1:6">
      <c r="A1" s="132" t="s">
        <v>171</v>
      </c>
      <c r="B1" s="40"/>
      <c r="C1" s="40"/>
      <c r="D1" s="40"/>
      <c r="E1" s="40"/>
      <c r="F1" s="41"/>
    </row>
    <row r="2" spans="1:6">
      <c r="A2" s="133" t="s">
        <v>172</v>
      </c>
      <c r="B2" s="111"/>
      <c r="C2" s="111"/>
      <c r="D2" s="111"/>
      <c r="E2" s="111"/>
      <c r="F2" s="114"/>
    </row>
    <row r="3" spans="1:6">
      <c r="A3" s="115"/>
      <c r="B3" s="65"/>
      <c r="C3" s="65"/>
      <c r="D3" s="65"/>
      <c r="E3" s="65"/>
      <c r="F3" s="116"/>
    </row>
    <row r="4" spans="1:6">
      <c r="A4" s="117"/>
      <c r="B4" s="118"/>
      <c r="C4" s="118"/>
      <c r="D4" s="118"/>
      <c r="E4" s="118"/>
      <c r="F4" s="119"/>
    </row>
    <row r="5" spans="1:6">
      <c r="A5" s="132" t="s">
        <v>173</v>
      </c>
      <c r="B5" s="40"/>
      <c r="C5" s="40"/>
      <c r="D5" s="40"/>
      <c r="E5" s="40"/>
      <c r="F5" s="41"/>
    </row>
    <row r="6" spans="1:6">
      <c r="A6" s="134" t="s">
        <v>174</v>
      </c>
      <c r="B6" s="111"/>
      <c r="C6" s="111"/>
      <c r="D6" s="111"/>
      <c r="E6" s="111"/>
      <c r="F6" s="114"/>
    </row>
    <row r="7" spans="1:6">
      <c r="A7" s="115"/>
      <c r="B7" s="65"/>
      <c r="C7" s="65"/>
      <c r="D7" s="65"/>
      <c r="E7" s="65"/>
      <c r="F7" s="116"/>
    </row>
    <row r="8" spans="1:6">
      <c r="A8" s="115"/>
      <c r="B8" s="65"/>
      <c r="C8" s="65"/>
      <c r="D8" s="65"/>
      <c r="E8" s="65"/>
      <c r="F8" s="116"/>
    </row>
    <row r="9" spans="1:6">
      <c r="A9" s="117"/>
      <c r="B9" s="118"/>
      <c r="C9" s="118"/>
      <c r="D9" s="118"/>
      <c r="E9" s="118"/>
      <c r="F9" s="119"/>
    </row>
    <row r="10" spans="1:6">
      <c r="A10" s="132" t="s">
        <v>175</v>
      </c>
      <c r="B10" s="40"/>
      <c r="C10" s="40"/>
      <c r="D10" s="40"/>
      <c r="E10" s="40"/>
      <c r="F10" s="41"/>
    </row>
    <row r="11" spans="1:6">
      <c r="A11" s="134" t="s">
        <v>176</v>
      </c>
      <c r="B11" s="111"/>
      <c r="C11" s="111"/>
      <c r="D11" s="111"/>
      <c r="E11" s="111"/>
      <c r="F11" s="114"/>
    </row>
    <row r="12" spans="1:6">
      <c r="A12" s="115"/>
      <c r="B12" s="65"/>
      <c r="C12" s="65"/>
      <c r="D12" s="65"/>
      <c r="E12" s="65"/>
      <c r="F12" s="116"/>
    </row>
    <row r="13" spans="1:6">
      <c r="A13" s="117"/>
      <c r="B13" s="118"/>
      <c r="C13" s="118"/>
      <c r="D13" s="118"/>
      <c r="E13" s="118"/>
      <c r="F13" s="11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</sheetData>
  <mergeCells count="6">
    <mergeCell ref="A11:F13"/>
    <mergeCell ref="A1:F1"/>
    <mergeCell ref="A2:F4"/>
    <mergeCell ref="A5:F5"/>
    <mergeCell ref="A6:F9"/>
    <mergeCell ref="A10:F10"/>
  </mergeCells>
  <pageMargins left="0.7" right="0.7" top="0.75" bottom="0.75" header="0" footer="0"/>
  <pageSetup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220"/>
  <sheetViews>
    <sheetView workbookViewId="0"/>
  </sheetViews>
  <sheetFormatPr defaultColWidth="14.42578125" defaultRowHeight="15" customHeight="1"/>
  <cols>
    <col min="1" max="1" width="8.85546875" customWidth="1"/>
    <col min="2" max="2" width="16" customWidth="1"/>
    <col min="3" max="3" width="19.42578125" customWidth="1"/>
    <col min="4" max="4" width="18.140625" customWidth="1"/>
    <col min="5" max="5" width="14" customWidth="1"/>
    <col min="6" max="6" width="18.5703125" customWidth="1"/>
    <col min="7" max="7" width="25" customWidth="1"/>
  </cols>
  <sheetData>
    <row r="1" spans="1:7" ht="15.75" customHeight="1">
      <c r="A1" s="135" t="s">
        <v>177</v>
      </c>
      <c r="B1" s="136"/>
      <c r="C1" s="136"/>
      <c r="D1" s="136"/>
      <c r="E1" s="136"/>
      <c r="F1" s="136"/>
      <c r="G1" s="137"/>
    </row>
    <row r="2" spans="1:7" ht="47.25" customHeight="1">
      <c r="A2" s="35" t="s">
        <v>178</v>
      </c>
      <c r="B2" s="35" t="s">
        <v>179</v>
      </c>
      <c r="C2" s="35" t="s">
        <v>180</v>
      </c>
      <c r="D2" s="35" t="s">
        <v>181</v>
      </c>
      <c r="E2" s="35" t="s">
        <v>182</v>
      </c>
      <c r="F2" s="35" t="s">
        <v>183</v>
      </c>
      <c r="G2" s="35" t="s">
        <v>184</v>
      </c>
    </row>
    <row r="3" spans="1:7" ht="47.25" customHeight="1">
      <c r="A3" s="36"/>
      <c r="B3" s="36"/>
      <c r="C3" s="36"/>
      <c r="D3" s="36"/>
      <c r="E3" s="37"/>
      <c r="F3" s="37"/>
      <c r="G3" s="37"/>
    </row>
    <row r="4" spans="1:7" ht="47.25" customHeight="1">
      <c r="A4" s="36">
        <v>1</v>
      </c>
      <c r="B4" s="36" t="s">
        <v>185</v>
      </c>
      <c r="C4" s="36">
        <v>4</v>
      </c>
      <c r="D4" s="36" t="s">
        <v>186</v>
      </c>
      <c r="E4" s="37">
        <v>284</v>
      </c>
      <c r="F4" s="37">
        <f>C4*E4</f>
        <v>1136</v>
      </c>
      <c r="G4" s="37">
        <f>TRUNC(F4/12,2)</f>
        <v>94.66</v>
      </c>
    </row>
    <row r="5" spans="1:7" ht="15.75" customHeight="1">
      <c r="A5" s="135" t="s">
        <v>187</v>
      </c>
      <c r="B5" s="136"/>
      <c r="C5" s="136"/>
      <c r="D5" s="136"/>
      <c r="E5" s="136"/>
      <c r="F5" s="137"/>
      <c r="G5" s="38">
        <f>SUM(G3:G4)</f>
        <v>94.66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</sheetData>
  <mergeCells count="2">
    <mergeCell ref="A1:G1"/>
    <mergeCell ref="A5:F5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5</vt:i4>
      </vt:variant>
    </vt:vector>
  </HeadingPairs>
  <TitlesOfParts>
    <vt:vector size="5" baseType="lpstr">
      <vt:lpstr>Posto Diurno - Câmara</vt:lpstr>
      <vt:lpstr>Memória de cálculo - Encargos</vt:lpstr>
      <vt:lpstr>Memória de cálculo - Impostos </vt:lpstr>
      <vt:lpstr>Memória de cálculo - Insumos</vt:lpstr>
      <vt:lpstr>EPI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Pedro Jadir Bonna</dc:creator>
  <cp:lastModifiedBy>Pedro Jadir Bonna</cp:lastModifiedBy>
  <dcterms:created xsi:type="dcterms:W3CDTF">2023-07-28T14:07:57Z</dcterms:created>
  <dcterms:modified xsi:type="dcterms:W3CDTF">2023-07-28T14:07:57Z</dcterms:modified>
</cp:coreProperties>
</file>